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644" activeTab="0"/>
  </bookViews>
  <sheets>
    <sheet name="Schema Generale" sheetId="1" r:id="rId1"/>
    <sheet name="Organizzazione" sheetId="2" r:id="rId2"/>
    <sheet name="Caratteristiche" sheetId="3" r:id="rId3"/>
    <sheet name="Economico Patrimoniale" sheetId="4" r:id="rId4"/>
    <sheet name="Missione programma processo" sheetId="5" r:id="rId5"/>
  </sheets>
  <externalReferences>
    <externalReference r:id="rId8"/>
  </externalReferences>
  <definedNames>
    <definedName name="area">'[1]db1'!$B$2:$B$20</definedName>
    <definedName name="_xlnm.Print_Area" localSheetId="2">'Caratteristiche'!$A$2:$N$44</definedName>
    <definedName name="_xlnm.Print_Area" localSheetId="3">'Economico Patrimoniale'!$A$1:$L$105</definedName>
    <definedName name="_xlnm.Print_Area" localSheetId="1">'Organizzazione'!$A$1:$L$60</definedName>
    <definedName name="_xlnm.Print_Area" localSheetId="0">'Schema Generale'!$A$1:$G$51</definedName>
    <definedName name="cronoprogramma">'[1]db1'!$K$1</definedName>
    <definedName name="nome">'[1]db1'!$C$2:$C$20</definedName>
    <definedName name="Payment_Needed">"Pagamento richiesto"</definedName>
    <definedName name="Reimbursement">"Rimborso"</definedName>
    <definedName name="tipo">'[1]db1'!$E$2:$E$4</definedName>
    <definedName name="Z_0CDFE071_D2BF_4AC9_96FE_3C7CC2EB89D1_.wvu.Cols" localSheetId="0" hidden="1">'Schema Generale'!$F:$G</definedName>
    <definedName name="Z_0CDFE071_D2BF_4AC9_96FE_3C7CC2EB89D1_.wvu.PrintArea" localSheetId="2" hidden="1">'Caratteristiche'!$A$2:$N$44</definedName>
    <definedName name="Z_0CDFE071_D2BF_4AC9_96FE_3C7CC2EB89D1_.wvu.PrintArea" localSheetId="3" hidden="1">'Economico Patrimoniale'!$A$1:$L$105</definedName>
    <definedName name="Z_0CDFE071_D2BF_4AC9_96FE_3C7CC2EB89D1_.wvu.PrintArea" localSheetId="1" hidden="1">'Organizzazione'!$A$1:$L$60</definedName>
    <definedName name="Z_0CDFE071_D2BF_4AC9_96FE_3C7CC2EB89D1_.wvu.PrintArea" localSheetId="0" hidden="1">'Schema Generale'!$A$1:$G$51</definedName>
    <definedName name="Z_0CDFE071_D2BF_4AC9_96FE_3C7CC2EB89D1_.wvu.Rows" localSheetId="2" hidden="1">'Caratteristiche'!$7:$7</definedName>
    <definedName name="Z_16B7DE21_A045_4CA8_8E8A_B264E96AA2CC_.wvu.Cols" localSheetId="0" hidden="1">'Schema Generale'!$F:$G</definedName>
    <definedName name="Z_16B7DE21_A045_4CA8_8E8A_B264E96AA2CC_.wvu.PrintArea" localSheetId="2" hidden="1">'Caratteristiche'!$A$2:$N$44</definedName>
    <definedName name="Z_16B7DE21_A045_4CA8_8E8A_B264E96AA2CC_.wvu.PrintArea" localSheetId="3" hidden="1">'Economico Patrimoniale'!$A$1:$L$105</definedName>
    <definedName name="Z_16B7DE21_A045_4CA8_8E8A_B264E96AA2CC_.wvu.PrintArea" localSheetId="1" hidden="1">'Organizzazione'!$A$1:$L$60</definedName>
    <definedName name="Z_16B7DE21_A045_4CA8_8E8A_B264E96AA2CC_.wvu.PrintArea" localSheetId="0" hidden="1">'Schema Generale'!$A$1:$G$51</definedName>
    <definedName name="Z_16B7DE21_A045_4CA8_8E8A_B264E96AA2CC_.wvu.Rows" localSheetId="2" hidden="1">'Caratteristiche'!$7:$7</definedName>
    <definedName name="Z_FD66CCA4_E734_40F6_A42D_704ADC03C8FF_.wvu.Cols" localSheetId="0" hidden="1">'Schema Generale'!$F:$G</definedName>
    <definedName name="Z_FD66CCA4_E734_40F6_A42D_704ADC03C8FF_.wvu.PrintArea" localSheetId="2" hidden="1">'Caratteristiche'!$A$2:$N$44</definedName>
    <definedName name="Z_FD66CCA4_E734_40F6_A42D_704ADC03C8FF_.wvu.PrintArea" localSheetId="3" hidden="1">'Economico Patrimoniale'!$A$1:$L$105</definedName>
    <definedName name="Z_FD66CCA4_E734_40F6_A42D_704ADC03C8FF_.wvu.PrintArea" localSheetId="1" hidden="1">'Organizzazione'!$A$1:$L$60</definedName>
    <definedName name="Z_FD66CCA4_E734_40F6_A42D_704ADC03C8FF_.wvu.PrintArea" localSheetId="0" hidden="1">'Schema Generale'!$A$1:$G$51</definedName>
    <definedName name="Z_FD66CCA4_E734_40F6_A42D_704ADC03C8FF_.wvu.Rows" localSheetId="2" hidden="1">'Caratteristiche'!$7:$7</definedName>
  </definedNames>
  <calcPr fullCalcOnLoad="1"/>
</workbook>
</file>

<file path=xl/comments5.xml><?xml version="1.0" encoding="utf-8"?>
<comments xmlns="http://schemas.openxmlformats.org/spreadsheetml/2006/main">
  <authors>
    <author>pc1</author>
  </authors>
  <commentList>
    <comment ref="G55" authorId="0">
      <text>
        <r>
          <rPr>
            <b/>
            <sz val="9"/>
            <rFont val="Tahoma"/>
            <family val="0"/>
          </rPr>
          <t>pc1:</t>
        </r>
        <r>
          <rPr>
            <sz val="9"/>
            <rFont val="Tahoma"/>
            <family val="0"/>
          </rPr>
          <t xml:space="preserve">
</t>
        </r>
      </text>
    </comment>
    <comment ref="R30" authorId="0">
      <text>
        <r>
          <rPr>
            <b/>
            <sz val="9"/>
            <rFont val="Tahoma"/>
            <family val="2"/>
          </rPr>
          <t>pc1: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<sst xmlns="http://schemas.openxmlformats.org/spreadsheetml/2006/main" count="549" uniqueCount="307">
  <si>
    <t>SERVIZI ISTITUZIONALI, GENERALI E DI GESTIONE</t>
  </si>
  <si>
    <t>ORDINE PUBBLICO E SICUREZZA</t>
  </si>
  <si>
    <t>ISTRUZIONE E DIRITTO ALLO STUDIO</t>
  </si>
  <si>
    <t>TUTELA E VALORIZZAZIONE DEI BENI E DELLE ATTIVITÀ CULTURALI</t>
  </si>
  <si>
    <t>POLITICHE GIOVANILI, SPORT E TEMPO LIBERO</t>
  </si>
  <si>
    <t>ASSETTO DEL TERRITORIO ED EDILIZIA ABITATIVA</t>
  </si>
  <si>
    <t>SVILUPPO SOSTENIBILE E TUTELA DEL TERRITORIO E DELL'AMBIENTE</t>
  </si>
  <si>
    <t>TRASPORTI E DIRITTO ALLA MOBILITÀ</t>
  </si>
  <si>
    <t>DIRITTI SOCIALI, POLITICHE SOCIALI E FAMIGLIA</t>
  </si>
  <si>
    <t>SVILUPPO ECONOMICO E COMPETITIVITÀ</t>
  </si>
  <si>
    <t>POLITICHE PER IL LAVORO E LA FORMAZIONE PROFESSIONALE</t>
  </si>
  <si>
    <t>AGRICOLTURA, POLITICHE AGROALIMENTARI E PESCA</t>
  </si>
  <si>
    <t>RELAZIONI INTERNAZIONALI</t>
  </si>
  <si>
    <t>Organi istituzionali</t>
  </si>
  <si>
    <t>Segreteria  Generale</t>
  </si>
  <si>
    <t>Gestione economica, finanziaria, programmazione e provveditorato</t>
  </si>
  <si>
    <t>Gestione delle entrate tributarie e servizi fiscali</t>
  </si>
  <si>
    <t>Gestione dei beni demaniali e patrimoniali</t>
  </si>
  <si>
    <t>Ufficio tecnico</t>
  </si>
  <si>
    <t>Elezioni e consultazioni popolari - Anagrafe e stato civile</t>
  </si>
  <si>
    <t>Statistica e sistemi informativi</t>
  </si>
  <si>
    <t>Altri servizi generali</t>
  </si>
  <si>
    <t>Polizia locale e amministrativa</t>
  </si>
  <si>
    <t>Sistema integrato di sicurezza urbana</t>
  </si>
  <si>
    <t>Istruzione prescolastica</t>
  </si>
  <si>
    <t>Altri ordini di istruzione non universitaria</t>
  </si>
  <si>
    <t>Istruzione universitaria</t>
  </si>
  <si>
    <t>Servizi ausiliari all’istruzione</t>
  </si>
  <si>
    <t>Valorizzazione dei beni di interesse storico</t>
  </si>
  <si>
    <t>Attività culturali e interventi diversi nel settore culturale</t>
  </si>
  <si>
    <t>Sport e tempo libero</t>
  </si>
  <si>
    <t>Giovani</t>
  </si>
  <si>
    <t>Urbanistica e assetto del territorio</t>
  </si>
  <si>
    <t>Edilizia residenziale pubblica e locale e piani di edilizia economico-popolare</t>
  </si>
  <si>
    <t>Difesa del suolo</t>
  </si>
  <si>
    <t>Tutela, valorizzazione e recupero ambientale</t>
  </si>
  <si>
    <t>Rifiuti</t>
  </si>
  <si>
    <t>Servizio idrico integrato</t>
  </si>
  <si>
    <t>Qualità dell'aria e riduzione dell'inquinamento</t>
  </si>
  <si>
    <t>Trasporto pubblico locale</t>
  </si>
  <si>
    <t>Viabilità e infrastrutture stradali</t>
  </si>
  <si>
    <t>Interventi per l'infanzia e i minori e per asili nido</t>
  </si>
  <si>
    <t>Interventi per la disabilità</t>
  </si>
  <si>
    <t>Interventi per gli anziani</t>
  </si>
  <si>
    <t>Interventi per soggetti a rischio di esclusione sociale</t>
  </si>
  <si>
    <t>Programmazione e governo della rete dei servizi sociosanitari e sociali</t>
  </si>
  <si>
    <t>Cooperazione e associazionismo</t>
  </si>
  <si>
    <t>Servizio necroscopico e cimiteriale</t>
  </si>
  <si>
    <t>Commercio - reti distributive - tutela dei consumatori</t>
  </si>
  <si>
    <t>Reti e altri servizi di pubblica utilità</t>
  </si>
  <si>
    <t>Servizi per lo sviluppo del mercato del lavoro</t>
  </si>
  <si>
    <t>Sviluppo del settore agricolo e del sistema agroalimentare</t>
  </si>
  <si>
    <t>Relazioni internazionali e Cooperazione allo sviluppo</t>
  </si>
  <si>
    <t>Programma</t>
  </si>
  <si>
    <t>Missione</t>
  </si>
  <si>
    <t>Descrizione programma</t>
  </si>
  <si>
    <t>Spesa programma/abitanti al 31/12</t>
  </si>
  <si>
    <t>Spesa per abitante</t>
  </si>
  <si>
    <t>Formula</t>
  </si>
  <si>
    <t>Capacità di riscossione</t>
  </si>
  <si>
    <t>% copertura costi di gestione del patrimonio comunale</t>
  </si>
  <si>
    <t>Proventi totali derivanti dall'utilizzo del patrimonio/Spesa programma</t>
  </si>
  <si>
    <t xml:space="preserve">Oneri urbanizzazione accertati </t>
  </si>
  <si>
    <t>n. pratiche gestite</t>
  </si>
  <si>
    <t>Spesa media per atto</t>
  </si>
  <si>
    <t>Spesa del Programma/ somma di C.I., variazioni anagrafiche, …</t>
  </si>
  <si>
    <t>Spesa del Programma/ n. postazioni hardware</t>
  </si>
  <si>
    <t>Spesa media per postazione</t>
  </si>
  <si>
    <t>Spesa complessiva del contenzioso</t>
  </si>
  <si>
    <t>Importo capitoli contenziosi</t>
  </si>
  <si>
    <t>n. sanzioni</t>
  </si>
  <si>
    <t>n. sanzioni emesse</t>
  </si>
  <si>
    <t>n. ore servizio esterno/ore complessive di servizio anno</t>
  </si>
  <si>
    <t>Presidio del territorio</t>
  </si>
  <si>
    <t>n. indagini di p.g.</t>
  </si>
  <si>
    <t>n. indagini di polizia giudiziaria</t>
  </si>
  <si>
    <t>Spesa media per utente</t>
  </si>
  <si>
    <t>Spesa del programma/utenti</t>
  </si>
  <si>
    <t>Spesa media per alunno</t>
  </si>
  <si>
    <t>Spesa del programma/n. totale alunni (primaria + secondaria)</t>
  </si>
  <si>
    <t>Spesa media per pasto</t>
  </si>
  <si>
    <t>Spesa della refezione/n. pasti erogati</t>
  </si>
  <si>
    <t>Spesa media per alunno trasportato</t>
  </si>
  <si>
    <t>Spesa trasporto scolastico/n. alunni iscritti al servizio</t>
  </si>
  <si>
    <t>Importo spesa per verde pubblico/mq verde</t>
  </si>
  <si>
    <t xml:space="preserve"> % raccolta differenziata</t>
  </si>
  <si>
    <t>Q.li raccolta differenziata/quintali totali raccolta rifiuti</t>
  </si>
  <si>
    <t>Spesa media a punto luce</t>
  </si>
  <si>
    <t>Spesa per illuminazione/n. punti di luce totali</t>
  </si>
  <si>
    <t>Spesa per gestione strade/Km strade (escluse strade bianche)</t>
  </si>
  <si>
    <t>Spesa media per gestione strade a KM</t>
  </si>
  <si>
    <t>Spesa media per minore</t>
  </si>
  <si>
    <t>Spesa per interventi minori/n. minori in carico</t>
  </si>
  <si>
    <t>Spesa media per disabile</t>
  </si>
  <si>
    <t>Spesa media per anziani</t>
  </si>
  <si>
    <t>Spesa per interventi disabili/n. disabili in carico</t>
  </si>
  <si>
    <t>Spesa per interventi anziani/n. anziani in carico</t>
  </si>
  <si>
    <t>Spesa del programma/n. utenti</t>
  </si>
  <si>
    <t>Tasso di copertura</t>
  </si>
  <si>
    <t>Proventi totali cimitero/spesa del programma</t>
  </si>
  <si>
    <t>Utile d'esercizio della farmacia</t>
  </si>
  <si>
    <t>Utile d'esercizio</t>
  </si>
  <si>
    <t>VALORE ATTESO ANNO CORRENTE</t>
  </si>
  <si>
    <t>VALORE RAGGIUNTO ANNO CORRENTE</t>
  </si>
  <si>
    <t>Indicatori</t>
  </si>
  <si>
    <t>Spesa per alloggio</t>
  </si>
  <si>
    <t>Spesa del programma/n.alloggi ERP</t>
  </si>
  <si>
    <t>Valore medio contributo</t>
  </si>
  <si>
    <t>Spesa del programma/n.contributi</t>
  </si>
  <si>
    <t>Riscosso/accertato entrate proprie</t>
  </si>
  <si>
    <t xml:space="preserve">ANNO </t>
  </si>
  <si>
    <t>CARATTERISTICHE DELL'ENTE</t>
  </si>
  <si>
    <t>Popolazione</t>
  </si>
  <si>
    <t>Descrizione</t>
  </si>
  <si>
    <t>Popolazione residente al 31/12</t>
  </si>
  <si>
    <t>di cui popolazione straniera</t>
  </si>
  <si>
    <t>nati nell'anno</t>
  </si>
  <si>
    <t>deceduti nell'anno</t>
  </si>
  <si>
    <t>immigrati</t>
  </si>
  <si>
    <t>emigrati</t>
  </si>
  <si>
    <t>Popolazione per fasce d'età ISTAT</t>
  </si>
  <si>
    <t>Popolazione in età prescolare</t>
  </si>
  <si>
    <t>0-6 anni</t>
  </si>
  <si>
    <t>Popolazione in età scuola dell'obbligo</t>
  </si>
  <si>
    <t>7-14 anni</t>
  </si>
  <si>
    <t>Popolazione in forza lavoro</t>
  </si>
  <si>
    <t>15-29 anni</t>
  </si>
  <si>
    <t>Popolazione in età adulta</t>
  </si>
  <si>
    <t>30-65 anni</t>
  </si>
  <si>
    <t>Popolazione in età senile</t>
  </si>
  <si>
    <t>oltre 65 anni</t>
  </si>
  <si>
    <t>Popolazione per fasce d'età Stakeholders</t>
  </si>
  <si>
    <t>Prima infanzia</t>
  </si>
  <si>
    <t>0-3 anni</t>
  </si>
  <si>
    <t>Utenza scolastica</t>
  </si>
  <si>
    <t>4-13 anni</t>
  </si>
  <si>
    <t>Minori</t>
  </si>
  <si>
    <t>0-18 anni</t>
  </si>
  <si>
    <t>15-25 anni</t>
  </si>
  <si>
    <t>Popolazione massima insediabile (da strumento urbanistico vigente)</t>
  </si>
  <si>
    <t>Territorio</t>
  </si>
  <si>
    <t>Superficie in Kmq</t>
  </si>
  <si>
    <t>Frazioni</t>
  </si>
  <si>
    <t>Risorse idriche</t>
  </si>
  <si>
    <t>Laghi</t>
  </si>
  <si>
    <t>Fiumi</t>
  </si>
  <si>
    <t>Viabilità</t>
  </si>
  <si>
    <t>Strade</t>
  </si>
  <si>
    <t>Statali</t>
  </si>
  <si>
    <t>Km</t>
  </si>
  <si>
    <t>Provinciali</t>
  </si>
  <si>
    <t>Comunali</t>
  </si>
  <si>
    <t>Vicinali</t>
  </si>
  <si>
    <t>Autostrade</t>
  </si>
  <si>
    <t>Tot. Km strade</t>
  </si>
  <si>
    <t>STRUTTURA - DATI ECONOMICO PATRIMONIALI</t>
  </si>
  <si>
    <t>Gestione delle Entrate</t>
  </si>
  <si>
    <t>Titoli</t>
  </si>
  <si>
    <t>Accertato</t>
  </si>
  <si>
    <t>Incassato</t>
  </si>
  <si>
    <t>Avanzo applicato</t>
  </si>
  <si>
    <t>FONDO PLURIENNALE VINCOLATO</t>
  </si>
  <si>
    <t xml:space="preserve">1 - Entrate di natura tributaria, contributiva e perequativa </t>
  </si>
  <si>
    <t>2 - Trasferimenti correnti</t>
  </si>
  <si>
    <t>3 - Extratributarie</t>
  </si>
  <si>
    <t>4 - Entrate in conto capitale</t>
  </si>
  <si>
    <t>6 - Accensione di prestiti</t>
  </si>
  <si>
    <t>9 - Entrate per servizi conto terzi e partite di giro</t>
  </si>
  <si>
    <t>Totale  entrate</t>
  </si>
  <si>
    <t>Gestione delle Spese</t>
  </si>
  <si>
    <t>Impegnato</t>
  </si>
  <si>
    <t>Pagato</t>
  </si>
  <si>
    <t>1 - Spesa corrente</t>
  </si>
  <si>
    <t>2 - Spese c/capitale</t>
  </si>
  <si>
    <t>3 - Spese per incemento attività finanziarie (dal 2016)</t>
  </si>
  <si>
    <t>4 - Rimborso di prestiti</t>
  </si>
  <si>
    <t>5 - Chiusura anticipazioni (dal 2016)</t>
  </si>
  <si>
    <t>7 - Spese per servizi conto terzi e partite di giro</t>
  </si>
  <si>
    <t>Totale  spesa</t>
  </si>
  <si>
    <t>Gestione residui</t>
  </si>
  <si>
    <t>Titolo</t>
  </si>
  <si>
    <t>ENTRATE</t>
  </si>
  <si>
    <t>residui attivi</t>
  </si>
  <si>
    <t>riscossione</t>
  </si>
  <si>
    <t xml:space="preserve">Entrate di natura tributaria, contributiva e perequativa </t>
  </si>
  <si>
    <t>Trasferimenti correnti</t>
  </si>
  <si>
    <t>Extratributarie</t>
  </si>
  <si>
    <t>Entrate in conto capitale</t>
  </si>
  <si>
    <t>Accensioni di prestiti</t>
  </si>
  <si>
    <t>Servizi conto terzi</t>
  </si>
  <si>
    <t>Totale  residui su entrate</t>
  </si>
  <si>
    <t>SPESE</t>
  </si>
  <si>
    <t>residui passivi</t>
  </si>
  <si>
    <t>pagamenti</t>
  </si>
  <si>
    <t>Spesa corrente</t>
  </si>
  <si>
    <t>Spese c/capitale</t>
  </si>
  <si>
    <t>Spese per incemento attività finanziarie (D.Lgs. 118/2011)</t>
  </si>
  <si>
    <t>Rimborso di prestiti</t>
  </si>
  <si>
    <t>Chiusura anticipazioni (D.Lgs. 118/2011)</t>
  </si>
  <si>
    <t>Totale  residui su spese</t>
  </si>
  <si>
    <t>Indici per analisi finanziaria</t>
  </si>
  <si>
    <t>Trasferimenti dallo Stato 
(Entrata Tit. 2, Tipologia 1, Categoria 101)</t>
  </si>
  <si>
    <t>Interessi passivi 
(Spesa Tit. 1, Macroaggregato 107)</t>
  </si>
  <si>
    <t>Spesa del personale 
(Spesa Tit. 1, Macroaggregato 101)</t>
  </si>
  <si>
    <t>Quota capitale mutui 
(Spesa Tit. 4, Macroaggregato 403)</t>
  </si>
  <si>
    <t>Anticipazioni di cassa</t>
  </si>
  <si>
    <t>Grado di autonomia finanziaria</t>
  </si>
  <si>
    <t>1. Autonomia finanziaria</t>
  </si>
  <si>
    <t>Entrate tributarie+ extratributarie</t>
  </si>
  <si>
    <t>Entrate correnti</t>
  </si>
  <si>
    <t>2.Autonomia impositiva</t>
  </si>
  <si>
    <t>Entrate tributarie</t>
  </si>
  <si>
    <t>3.Dipendenza erariale</t>
  </si>
  <si>
    <t>Trasferimenti correnti statali</t>
  </si>
  <si>
    <t>Grado di rigidità del Bilancio</t>
  </si>
  <si>
    <t>1. Rigidità strutturale</t>
  </si>
  <si>
    <t>Spesa personale+rimborso mutui(cap+int)</t>
  </si>
  <si>
    <t>2. Rigidità per costo personale</t>
  </si>
  <si>
    <t>Spesa complessiva personale</t>
  </si>
  <si>
    <t>3. Rigidità per indebitamento</t>
  </si>
  <si>
    <t>Rimborso mutui (cap+int)</t>
  </si>
  <si>
    <t>Pressione fiscale ed erariale pro-capite</t>
  </si>
  <si>
    <t>1. Pressione entrate proprie pro-capite</t>
  </si>
  <si>
    <t>Numero abitanti</t>
  </si>
  <si>
    <t>2. Pressione tributaria pro-capite</t>
  </si>
  <si>
    <t>3. Indebitamento locale pro-capite</t>
  </si>
  <si>
    <t>Rimborso mutui(cap+int)</t>
  </si>
  <si>
    <t>4. Trasferimenti erariali pro-capite</t>
  </si>
  <si>
    <t>Capacità gestionale</t>
  </si>
  <si>
    <t>1. Incidenza residui attivi</t>
  </si>
  <si>
    <t xml:space="preserve">Residui attivi </t>
  </si>
  <si>
    <t>Totale accertamenti</t>
  </si>
  <si>
    <t>2. Incidenza residui passivi</t>
  </si>
  <si>
    <t>Residui passivi</t>
  </si>
  <si>
    <t>Totale impegni</t>
  </si>
  <si>
    <t>3. Velocità di riscossione entrate proprie</t>
  </si>
  <si>
    <t>Riscossioni titoli 1 + 3</t>
  </si>
  <si>
    <t>Accertamenti titoli 1 + 3</t>
  </si>
  <si>
    <t>4. Velocità di pagamenti spese correnti</t>
  </si>
  <si>
    <t>Pagamenti titolo 1</t>
  </si>
  <si>
    <t>Impegni titolo 1</t>
  </si>
  <si>
    <t>STRUTTURA - ORGANIZZAZIONE</t>
  </si>
  <si>
    <t>Personale in servizio</t>
  </si>
  <si>
    <t>Dirigenti (Segretario comunale)</t>
  </si>
  <si>
    <t>Posizioni Organizzative</t>
  </si>
  <si>
    <t>Dipendenti</t>
  </si>
  <si>
    <t>Totale Personale in servizio</t>
  </si>
  <si>
    <t>Età media del personale</t>
  </si>
  <si>
    <t>Totale Età Media</t>
  </si>
  <si>
    <t>Indici di assenza</t>
  </si>
  <si>
    <t>Malattia + Ferie + Altro</t>
  </si>
  <si>
    <t>Malattia + Altro</t>
  </si>
  <si>
    <t>Indici per la spesa del Personale</t>
  </si>
  <si>
    <t xml:space="preserve">Spesa complessiva per il personale </t>
  </si>
  <si>
    <t>Spesa per la formazione (stanziato)</t>
  </si>
  <si>
    <t>Spesa per la formazione (impegnato)</t>
  </si>
  <si>
    <t>SPESA PER IL PERSONALE</t>
  </si>
  <si>
    <t>1. Spesa personale su spesa corrente</t>
  </si>
  <si>
    <t>Spese Correnti</t>
  </si>
  <si>
    <t>2. Spesa media del personale</t>
  </si>
  <si>
    <t>Totale personale in servizio</t>
  </si>
  <si>
    <t>3. Spesa personale pro-capite</t>
  </si>
  <si>
    <t>4. Rapporto dipendenti su popolazione</t>
  </si>
  <si>
    <t>5. Rapporto dirigenti su dipendenti</t>
  </si>
  <si>
    <t>Numero dirigenti</t>
  </si>
  <si>
    <t>6. Rapporto P.O. su dipendenti</t>
  </si>
  <si>
    <t>Numero Posizioni Organizzative</t>
  </si>
  <si>
    <t>7. Capacità di spesa su formazione</t>
  </si>
  <si>
    <t>Spesa per formazione impegnata</t>
  </si>
  <si>
    <t>Spesa per formazione stanziata</t>
  </si>
  <si>
    <t>8. Spesa media formazione</t>
  </si>
  <si>
    <t>Spesa per formazione</t>
  </si>
  <si>
    <t>9. Spesa formazione su spesa personale</t>
  </si>
  <si>
    <t>N.</t>
  </si>
  <si>
    <t xml:space="preserve">AREA ORGANIZZATIVA    </t>
  </si>
  <si>
    <t xml:space="preserve">Descrizione PROGRAMMI/PROCESSI </t>
  </si>
  <si>
    <t>MISSIONE</t>
  </si>
  <si>
    <t>NUMERATORE</t>
  </si>
  <si>
    <t>DENOMINATORE</t>
  </si>
  <si>
    <t>TUTELA DELLA SALUTE</t>
  </si>
  <si>
    <t>Ulteriori spese in materia sanitaria</t>
  </si>
  <si>
    <t>Sostegno all'occupazione</t>
  </si>
  <si>
    <t>FONDI E ACCANTONAMENTI</t>
  </si>
  <si>
    <t>DEBITO PUBBLICO</t>
  </si>
  <si>
    <t>Quota interessi ammortamento mutui e prestiti obbligazionari</t>
  </si>
  <si>
    <t>Quota capitale ammortamento mutui e prestiti obbligazionari</t>
  </si>
  <si>
    <t>servizi conto terzi</t>
  </si>
  <si>
    <t>TOTALE SPESA</t>
  </si>
  <si>
    <t>Fondo di riserva</t>
  </si>
  <si>
    <t>Fondo crediti di dubbia esigibilità</t>
  </si>
  <si>
    <t>Altri fondi</t>
  </si>
  <si>
    <t>1,2,3</t>
  </si>
  <si>
    <t>Fondo di riserva, FCDE, altri fondi</t>
  </si>
  <si>
    <t>Aree protette, parchi naturali, protezione naturalistica e forestazione</t>
  </si>
  <si>
    <t>Interventi per le famiglie</t>
  </si>
  <si>
    <t>Sistema di protezione civile</t>
  </si>
  <si>
    <t xml:space="preserve"> (DIA, SCIA, CILA, permessi di costruire, aut. paessaggistiche)</t>
  </si>
  <si>
    <t>n. ab. 2019</t>
  </si>
  <si>
    <t xml:space="preserve">SCOSTAMENTO </t>
  </si>
  <si>
    <t>Spesa del nido/ n. iscritti nido</t>
  </si>
  <si>
    <t>n. ab. 2018 (preventivo)</t>
  </si>
  <si>
    <t>n. ab. 2018 (consuntivo)</t>
  </si>
  <si>
    <t>n. ab. 2020</t>
  </si>
  <si>
    <t xml:space="preserve">Spesa media mq verde pubblico </t>
  </si>
  <si>
    <t>TOTALE SPESA (titolo 1 + 4)</t>
  </si>
  <si>
    <t>SOCCORSO CIVILE</t>
  </si>
  <si>
    <t>Istruzione univesitaria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</si>
</sst>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\ * #,##0.00_-;\-[$€-2]\ * #,##0.00_-;_-[$€-2]\ * &quot;-&quot;??_-"/>
    <numFmt numFmtId="173" formatCode="_(&quot;L.&quot;* #,##0.00_);_(&quot;L.&quot;* \(#,##0.00\);_(&quot;L.&quot;* &quot;-&quot;??_);_(@_)"/>
    <numFmt numFmtId="174" formatCode="&quot;€&quot;\ #,##0.00"/>
    <numFmt numFmtId="175" formatCode="#,##0.00_ ;\-#,##0.00\ "/>
    <numFmt numFmtId="176" formatCode="0_ ;\-0\ "/>
    <numFmt numFmtId="177" formatCode="[$-410]dddd\ d\ mmmm\ yyyy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10"/>
      <name val="Tahoma"/>
      <family val="2"/>
    </font>
    <font>
      <sz val="10"/>
      <color indexed="10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0"/>
      <name val="Tahoma"/>
      <family val="2"/>
    </font>
    <font>
      <sz val="9"/>
      <color indexed="10"/>
      <name val="Tahoma"/>
      <family val="2"/>
    </font>
    <font>
      <b/>
      <sz val="10"/>
      <name val="Arial"/>
      <family val="2"/>
    </font>
    <font>
      <b/>
      <i/>
      <sz val="12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medium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 style="hair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 style="medium"/>
      <right/>
      <top style="hair"/>
      <bottom style="hair"/>
    </border>
    <border>
      <left style="hair"/>
      <right style="medium"/>
      <top style="thin"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/>
      <top style="hair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/>
      <bottom style="hair"/>
    </border>
    <border>
      <left/>
      <right style="hair"/>
      <top/>
      <bottom/>
    </border>
    <border>
      <left style="medium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thin"/>
      <bottom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thin"/>
      <right/>
      <top style="thin"/>
      <bottom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/>
      <right style="medium"/>
      <top style="thin"/>
      <bottom style="hair"/>
    </border>
    <border>
      <left/>
      <right style="hair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hair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72" fontId="2" fillId="0" borderId="0" applyFont="0" applyFill="0" applyBorder="0" applyAlignment="0" applyProtection="0"/>
    <xf numFmtId="0" fontId="45" fillId="28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ont="0" applyFill="0" applyBorder="0" applyAlignment="0" applyProtection="0"/>
  </cellStyleXfs>
  <cellXfs count="608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9" fillId="0" borderId="0" xfId="53" applyFont="1">
      <alignment/>
      <protection/>
    </xf>
    <xf numFmtId="0" fontId="6" fillId="0" borderId="0" xfId="53" applyFont="1">
      <alignment/>
      <protection/>
    </xf>
    <xf numFmtId="0" fontId="10" fillId="0" borderId="0" xfId="53" applyFont="1">
      <alignment/>
      <protection/>
    </xf>
    <xf numFmtId="0" fontId="4" fillId="33" borderId="10" xfId="53" applyFont="1" applyFill="1" applyBorder="1" applyAlignment="1">
      <alignment vertical="center"/>
      <protection/>
    </xf>
    <xf numFmtId="0" fontId="4" fillId="33" borderId="11" xfId="53" applyFont="1" applyFill="1" applyBorder="1" applyAlignment="1">
      <alignment vertical="center"/>
      <protection/>
    </xf>
    <xf numFmtId="1" fontId="4" fillId="33" borderId="12" xfId="53" applyNumberFormat="1" applyFont="1" applyFill="1" applyBorder="1" applyAlignment="1" applyProtection="1">
      <alignment vertical="center" wrapText="1"/>
      <protection locked="0"/>
    </xf>
    <xf numFmtId="1" fontId="4" fillId="33" borderId="13" xfId="53" applyNumberFormat="1" applyFont="1" applyFill="1" applyBorder="1" applyAlignment="1" applyProtection="1">
      <alignment vertical="center" wrapText="1"/>
      <protection locked="0"/>
    </xf>
    <xf numFmtId="0" fontId="4" fillId="33" borderId="12" xfId="53" applyFont="1" applyFill="1" applyBorder="1" applyAlignment="1">
      <alignment vertical="center"/>
      <protection/>
    </xf>
    <xf numFmtId="1" fontId="4" fillId="33" borderId="11" xfId="53" applyNumberFormat="1" applyFont="1" applyFill="1" applyBorder="1" applyAlignment="1" applyProtection="1">
      <alignment vertical="center" wrapText="1"/>
      <protection locked="0"/>
    </xf>
    <xf numFmtId="0" fontId="3" fillId="0" borderId="0" xfId="53" applyFont="1" applyFill="1">
      <alignment/>
      <protection/>
    </xf>
    <xf numFmtId="0" fontId="4" fillId="33" borderId="14" xfId="53" applyFont="1" applyFill="1" applyBorder="1" applyAlignment="1" applyProtection="1">
      <alignment vertical="center" wrapText="1"/>
      <protection locked="0"/>
    </xf>
    <xf numFmtId="0" fontId="4" fillId="33" borderId="15" xfId="53" applyFont="1" applyFill="1" applyBorder="1" applyAlignment="1" applyProtection="1">
      <alignment vertical="center" wrapText="1"/>
      <protection locked="0"/>
    </xf>
    <xf numFmtId="0" fontId="3" fillId="0" borderId="16" xfId="53" applyFont="1" applyFill="1" applyBorder="1" applyAlignment="1">
      <alignment/>
      <protection/>
    </xf>
    <xf numFmtId="0" fontId="3" fillId="0" borderId="17" xfId="53" applyFont="1" applyFill="1" applyBorder="1" applyAlignment="1">
      <alignment/>
      <protection/>
    </xf>
    <xf numFmtId="0" fontId="3" fillId="0" borderId="18" xfId="53" applyFont="1" applyFill="1" applyBorder="1" applyAlignment="1">
      <alignment/>
      <protection/>
    </xf>
    <xf numFmtId="0" fontId="3" fillId="0" borderId="19" xfId="53" applyFont="1" applyBorder="1">
      <alignment/>
      <protection/>
    </xf>
    <xf numFmtId="0" fontId="3" fillId="0" borderId="20" xfId="53" applyFont="1" applyBorder="1">
      <alignment/>
      <protection/>
    </xf>
    <xf numFmtId="0" fontId="3" fillId="0" borderId="0" xfId="53" applyFont="1" applyAlignment="1">
      <alignment horizontal="left"/>
      <protection/>
    </xf>
    <xf numFmtId="0" fontId="4" fillId="0" borderId="21" xfId="53" applyFont="1" applyBorder="1" applyAlignment="1">
      <alignment horizontal="center"/>
      <protection/>
    </xf>
    <xf numFmtId="0" fontId="5" fillId="0" borderId="22" xfId="53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0" fontId="11" fillId="33" borderId="23" xfId="53" applyFont="1" applyFill="1" applyBorder="1" applyAlignment="1" applyProtection="1">
      <alignment horizontal="center" vertical="center"/>
      <protection hidden="1"/>
    </xf>
    <xf numFmtId="0" fontId="6" fillId="33" borderId="23" xfId="53" applyFont="1" applyFill="1" applyBorder="1" applyAlignment="1" applyProtection="1">
      <alignment horizontal="center" vertical="center"/>
      <protection hidden="1"/>
    </xf>
    <xf numFmtId="0" fontId="11" fillId="34" borderId="23" xfId="53" applyFont="1" applyFill="1" applyBorder="1" applyAlignment="1" applyProtection="1">
      <alignment horizontal="center" vertical="center"/>
      <protection hidden="1"/>
    </xf>
    <xf numFmtId="0" fontId="6" fillId="34" borderId="24" xfId="53" applyFont="1" applyFill="1" applyBorder="1" applyAlignment="1" applyProtection="1">
      <alignment horizontal="center" vertical="center"/>
      <protection hidden="1"/>
    </xf>
    <xf numFmtId="174" fontId="6" fillId="0" borderId="23" xfId="53" applyNumberFormat="1" applyFont="1" applyFill="1" applyBorder="1" applyAlignment="1" applyProtection="1">
      <alignment vertical="center"/>
      <protection locked="0"/>
    </xf>
    <xf numFmtId="174" fontId="6" fillId="35" borderId="23" xfId="53" applyNumberFormat="1" applyFont="1" applyFill="1" applyBorder="1" applyProtection="1">
      <alignment/>
      <protection hidden="1"/>
    </xf>
    <xf numFmtId="174" fontId="6" fillId="36" borderId="23" xfId="53" applyNumberFormat="1" applyFont="1" applyFill="1" applyBorder="1" applyAlignment="1" applyProtection="1">
      <alignment vertical="center"/>
      <protection locked="0"/>
    </xf>
    <xf numFmtId="174" fontId="6" fillId="34" borderId="23" xfId="53" applyNumberFormat="1" applyFont="1" applyFill="1" applyBorder="1" applyAlignment="1" applyProtection="1">
      <alignment vertical="center"/>
      <protection locked="0"/>
    </xf>
    <xf numFmtId="174" fontId="6" fillId="35" borderId="24" xfId="53" applyNumberFormat="1" applyFont="1" applyFill="1" applyBorder="1" applyProtection="1">
      <alignment/>
      <protection hidden="1"/>
    </xf>
    <xf numFmtId="174" fontId="6" fillId="0" borderId="24" xfId="53" applyNumberFormat="1" applyFont="1" applyFill="1" applyBorder="1" applyAlignment="1" applyProtection="1">
      <alignment vertical="center"/>
      <protection locked="0"/>
    </xf>
    <xf numFmtId="174" fontId="6" fillId="36" borderId="24" xfId="53" applyNumberFormat="1" applyFont="1" applyFill="1" applyBorder="1" applyAlignment="1" applyProtection="1">
      <alignment vertical="center"/>
      <protection locked="0"/>
    </xf>
    <xf numFmtId="174" fontId="6" fillId="34" borderId="24" xfId="53" applyNumberFormat="1" applyFont="1" applyFill="1" applyBorder="1" applyAlignment="1" applyProtection="1">
      <alignment vertical="center"/>
      <protection locked="0"/>
    </xf>
    <xf numFmtId="4" fontId="3" fillId="0" borderId="0" xfId="53" applyNumberFormat="1" applyFont="1">
      <alignment/>
      <protection/>
    </xf>
    <xf numFmtId="174" fontId="11" fillId="33" borderId="25" xfId="53" applyNumberFormat="1" applyFont="1" applyFill="1" applyBorder="1" applyAlignment="1" applyProtection="1">
      <alignment vertical="center"/>
      <protection/>
    </xf>
    <xf numFmtId="174" fontId="11" fillId="33" borderId="26" xfId="53" applyNumberFormat="1" applyFont="1" applyFill="1" applyBorder="1" applyAlignment="1" applyProtection="1">
      <alignment vertical="center"/>
      <protection/>
    </xf>
    <xf numFmtId="0" fontId="4" fillId="0" borderId="27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28" xfId="53" applyFont="1" applyBorder="1" applyAlignment="1">
      <alignment horizontal="center" vertical="center" wrapText="1"/>
      <protection/>
    </xf>
    <xf numFmtId="0" fontId="2" fillId="0" borderId="0" xfId="53" applyFill="1" applyBorder="1" applyAlignment="1" applyProtection="1">
      <alignment/>
      <protection hidden="1"/>
    </xf>
    <xf numFmtId="0" fontId="4" fillId="0" borderId="0" xfId="53" applyFont="1">
      <alignment/>
      <protection/>
    </xf>
    <xf numFmtId="0" fontId="6" fillId="34" borderId="23" xfId="53" applyFont="1" applyFill="1" applyBorder="1" applyAlignment="1" applyProtection="1">
      <alignment horizontal="center" vertical="center"/>
      <protection hidden="1"/>
    </xf>
    <xf numFmtId="0" fontId="7" fillId="0" borderId="29" xfId="53" applyFont="1" applyFill="1" applyBorder="1" applyAlignment="1" applyProtection="1">
      <alignment horizontal="center" vertical="center"/>
      <protection hidden="1"/>
    </xf>
    <xf numFmtId="174" fontId="11" fillId="33" borderId="23" xfId="53" applyNumberFormat="1" applyFont="1" applyFill="1" applyBorder="1" applyAlignment="1" applyProtection="1">
      <alignment vertical="center"/>
      <protection/>
    </xf>
    <xf numFmtId="174" fontId="11" fillId="33" borderId="24" xfId="53" applyNumberFormat="1" applyFont="1" applyFill="1" applyBorder="1" applyAlignment="1" applyProtection="1">
      <alignment vertical="center"/>
      <protection/>
    </xf>
    <xf numFmtId="0" fontId="3" fillId="0" borderId="27" xfId="53" applyFont="1" applyBorder="1">
      <alignment/>
      <protection/>
    </xf>
    <xf numFmtId="0" fontId="3" fillId="0" borderId="0" xfId="53" applyFont="1" applyBorder="1">
      <alignment/>
      <protection/>
    </xf>
    <xf numFmtId="0" fontId="3" fillId="0" borderId="28" xfId="53" applyFont="1" applyBorder="1">
      <alignment/>
      <protection/>
    </xf>
    <xf numFmtId="0" fontId="4" fillId="0" borderId="30" xfId="53" applyFont="1" applyBorder="1" applyAlignment="1">
      <alignment horizontal="center"/>
      <protection/>
    </xf>
    <xf numFmtId="0" fontId="5" fillId="0" borderId="31" xfId="53" applyFont="1" applyBorder="1" applyAlignment="1">
      <alignment horizontal="center"/>
      <protection/>
    </xf>
    <xf numFmtId="3" fontId="3" fillId="0" borderId="0" xfId="53" applyNumberFormat="1" applyFont="1">
      <alignment/>
      <protection/>
    </xf>
    <xf numFmtId="0" fontId="16" fillId="0" borderId="32" xfId="53" applyFont="1" applyFill="1" applyBorder="1" applyAlignment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2" fillId="0" borderId="0" xfId="53">
      <alignment/>
      <protection/>
    </xf>
    <xf numFmtId="0" fontId="2" fillId="0" borderId="0" xfId="53" applyFill="1">
      <alignment/>
      <protection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wrapText="1"/>
    </xf>
    <xf numFmtId="0" fontId="0" fillId="37" borderId="21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5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5" xfId="0" applyFill="1" applyBorder="1" applyAlignment="1">
      <alignment/>
    </xf>
    <xf numFmtId="0" fontId="0" fillId="37" borderId="34" xfId="0" applyFill="1" applyBorder="1" applyAlignment="1">
      <alignment/>
    </xf>
    <xf numFmtId="0" fontId="0" fillId="38" borderId="34" xfId="0" applyFill="1" applyBorder="1" applyAlignment="1">
      <alignment/>
    </xf>
    <xf numFmtId="0" fontId="0" fillId="0" borderId="0" xfId="0" applyAlignment="1">
      <alignment horizontal="right"/>
    </xf>
    <xf numFmtId="0" fontId="18" fillId="37" borderId="35" xfId="0" applyFont="1" applyFill="1" applyBorder="1" applyAlignment="1">
      <alignment horizontal="center" vertical="center"/>
    </xf>
    <xf numFmtId="0" fontId="18" fillId="37" borderId="36" xfId="0" applyFont="1" applyFill="1" applyBorder="1" applyAlignment="1">
      <alignment horizontal="center" vertical="center"/>
    </xf>
    <xf numFmtId="0" fontId="18" fillId="39" borderId="36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8" fillId="38" borderId="35" xfId="0" applyFont="1" applyFill="1" applyBorder="1" applyAlignment="1">
      <alignment horizontal="center" vertical="center"/>
    </xf>
    <xf numFmtId="0" fontId="18" fillId="38" borderId="36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43" fontId="1" fillId="0" borderId="0" xfId="46" applyFont="1" applyBorder="1" applyAlignment="1">
      <alignment/>
    </xf>
    <xf numFmtId="43" fontId="1" fillId="0" borderId="0" xfId="46" applyFont="1" applyAlignment="1">
      <alignment/>
    </xf>
    <xf numFmtId="2" fontId="0" fillId="0" borderId="0" xfId="0" applyNumberFormat="1" applyBorder="1" applyAlignment="1">
      <alignment/>
    </xf>
    <xf numFmtId="0" fontId="0" fillId="4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37" xfId="0" applyBorder="1" applyAlignment="1">
      <alignment wrapText="1"/>
    </xf>
    <xf numFmtId="0" fontId="0" fillId="0" borderId="21" xfId="0" applyBorder="1" applyAlignment="1">
      <alignment wrapText="1"/>
    </xf>
    <xf numFmtId="0" fontId="0" fillId="38" borderId="37" xfId="0" applyFill="1" applyBorder="1" applyAlignment="1">
      <alignment/>
    </xf>
    <xf numFmtId="43" fontId="19" fillId="0" borderId="0" xfId="46" applyFont="1" applyAlignment="1">
      <alignment/>
    </xf>
    <xf numFmtId="43" fontId="19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39" borderId="21" xfId="0" applyFont="1" applyFill="1" applyBorder="1" applyAlignment="1">
      <alignment/>
    </xf>
    <xf numFmtId="0" fontId="0" fillId="39" borderId="23" xfId="0" applyFont="1" applyFill="1" applyBorder="1" applyAlignment="1">
      <alignment/>
    </xf>
    <xf numFmtId="2" fontId="0" fillId="39" borderId="23" xfId="0" applyNumberFormat="1" applyFont="1" applyFill="1" applyBorder="1" applyAlignment="1">
      <alignment/>
    </xf>
    <xf numFmtId="0" fontId="0" fillId="39" borderId="25" xfId="0" applyFont="1" applyFill="1" applyBorder="1" applyAlignment="1">
      <alignment/>
    </xf>
    <xf numFmtId="2" fontId="0" fillId="39" borderId="2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43" fontId="1" fillId="0" borderId="0" xfId="46" applyFont="1" applyBorder="1" applyAlignment="1">
      <alignment wrapText="1"/>
    </xf>
    <xf numFmtId="0" fontId="0" fillId="39" borderId="34" xfId="0" applyFont="1" applyFill="1" applyBorder="1" applyAlignment="1">
      <alignment/>
    </xf>
    <xf numFmtId="0" fontId="0" fillId="0" borderId="0" xfId="0" applyFont="1" applyAlignment="1">
      <alignment/>
    </xf>
    <xf numFmtId="0" fontId="0" fillId="39" borderId="37" xfId="0" applyFont="1" applyFill="1" applyBorder="1" applyAlignment="1">
      <alignment/>
    </xf>
    <xf numFmtId="0" fontId="18" fillId="39" borderId="36" xfId="0" applyFont="1" applyFill="1" applyBorder="1" applyAlignment="1">
      <alignment horizontal="center" vertical="center" wrapText="1"/>
    </xf>
    <xf numFmtId="0" fontId="18" fillId="39" borderId="38" xfId="0" applyFont="1" applyFill="1" applyBorder="1" applyAlignment="1">
      <alignment horizontal="center" vertical="center" wrapText="1"/>
    </xf>
    <xf numFmtId="0" fontId="18" fillId="37" borderId="39" xfId="0" applyFont="1" applyFill="1" applyBorder="1" applyAlignment="1">
      <alignment horizontal="center" vertical="center" wrapText="1"/>
    </xf>
    <xf numFmtId="0" fontId="18" fillId="38" borderId="3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32" xfId="53" applyFont="1" applyFill="1" applyBorder="1">
      <alignment/>
      <protection/>
    </xf>
    <xf numFmtId="0" fontId="2" fillId="0" borderId="0" xfId="53" applyFont="1" applyFill="1">
      <alignment/>
      <protection/>
    </xf>
    <xf numFmtId="0" fontId="0" fillId="0" borderId="34" xfId="0" applyBorder="1" applyAlignment="1">
      <alignment horizont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1" fillId="0" borderId="25" xfId="0" applyFont="1" applyBorder="1" applyAlignment="1">
      <alignment wrapText="1"/>
    </xf>
    <xf numFmtId="0" fontId="1" fillId="0" borderId="0" xfId="0" applyFont="1" applyBorder="1" applyAlignment="1">
      <alignment wrapText="1"/>
    </xf>
    <xf numFmtId="9" fontId="3" fillId="0" borderId="0" xfId="53" applyNumberFormat="1" applyFont="1">
      <alignment/>
      <protection/>
    </xf>
    <xf numFmtId="0" fontId="21" fillId="0" borderId="0" xfId="0" applyFont="1" applyFill="1" applyBorder="1" applyAlignment="1">
      <alignment/>
    </xf>
    <xf numFmtId="44" fontId="1" fillId="39" borderId="21" xfId="67" applyFont="1" applyFill="1" applyBorder="1" applyAlignment="1">
      <alignment/>
    </xf>
    <xf numFmtId="44" fontId="1" fillId="39" borderId="23" xfId="67" applyFont="1" applyFill="1" applyBorder="1" applyAlignment="1">
      <alignment/>
    </xf>
    <xf numFmtId="44" fontId="0" fillId="39" borderId="21" xfId="67" applyFont="1" applyFill="1" applyBorder="1" applyAlignment="1">
      <alignment/>
    </xf>
    <xf numFmtId="44" fontId="0" fillId="39" borderId="23" xfId="67" applyFont="1" applyFill="1" applyBorder="1" applyAlignment="1">
      <alignment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wrapText="1"/>
    </xf>
    <xf numFmtId="0" fontId="0" fillId="0" borderId="23" xfId="0" applyFill="1" applyBorder="1" applyAlignment="1">
      <alignment wrapText="1"/>
    </xf>
    <xf numFmtId="0" fontId="0" fillId="0" borderId="25" xfId="0" applyBorder="1" applyAlignment="1">
      <alignment horizontal="left" vertical="center" wrapText="1"/>
    </xf>
    <xf numFmtId="44" fontId="1" fillId="39" borderId="25" xfId="67" applyFont="1" applyFill="1" applyBorder="1" applyAlignment="1">
      <alignment/>
    </xf>
    <xf numFmtId="44" fontId="0" fillId="39" borderId="25" xfId="67" applyFont="1" applyFill="1" applyBorder="1" applyAlignment="1">
      <alignment/>
    </xf>
    <xf numFmtId="0" fontId="0" fillId="0" borderId="25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43" fontId="1" fillId="0" borderId="0" xfId="46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0" fontId="0" fillId="39" borderId="23" xfId="0" applyNumberFormat="1" applyFont="1" applyFill="1" applyBorder="1" applyAlignment="1">
      <alignment/>
    </xf>
    <xf numFmtId="174" fontId="0" fillId="39" borderId="21" xfId="0" applyNumberFormat="1" applyFont="1" applyFill="1" applyBorder="1" applyAlignment="1">
      <alignment/>
    </xf>
    <xf numFmtId="174" fontId="0" fillId="39" borderId="23" xfId="0" applyNumberFormat="1" applyFont="1" applyFill="1" applyBorder="1" applyAlignment="1">
      <alignment/>
    </xf>
    <xf numFmtId="174" fontId="0" fillId="39" borderId="23" xfId="0" applyNumberFormat="1" applyFont="1" applyFill="1" applyBorder="1" applyAlignment="1">
      <alignment horizontal="center"/>
    </xf>
    <xf numFmtId="10" fontId="0" fillId="39" borderId="23" xfId="0" applyNumberFormat="1" applyFont="1" applyFill="1" applyBorder="1" applyAlignment="1">
      <alignment horizontal="center"/>
    </xf>
    <xf numFmtId="174" fontId="0" fillId="39" borderId="21" xfId="0" applyNumberFormat="1" applyFont="1" applyFill="1" applyBorder="1" applyAlignment="1">
      <alignment horizontal="center"/>
    </xf>
    <xf numFmtId="0" fontId="0" fillId="39" borderId="23" xfId="0" applyNumberFormat="1" applyFont="1" applyFill="1" applyBorder="1" applyAlignment="1">
      <alignment horizontal="center"/>
    </xf>
    <xf numFmtId="44" fontId="0" fillId="39" borderId="23" xfId="0" applyNumberFormat="1" applyFont="1" applyFill="1" applyBorder="1" applyAlignment="1">
      <alignment/>
    </xf>
    <xf numFmtId="0" fontId="1" fillId="39" borderId="23" xfId="67" applyNumberFormat="1" applyFont="1" applyFill="1" applyBorder="1" applyAlignment="1">
      <alignment/>
    </xf>
    <xf numFmtId="175" fontId="1" fillId="39" borderId="23" xfId="67" applyNumberFormat="1" applyFont="1" applyFill="1" applyBorder="1" applyAlignment="1">
      <alignment/>
    </xf>
    <xf numFmtId="0" fontId="0" fillId="39" borderId="25" xfId="0" applyNumberFormat="1" applyFont="1" applyFill="1" applyBorder="1" applyAlignment="1">
      <alignment/>
    </xf>
    <xf numFmtId="44" fontId="0" fillId="39" borderId="21" xfId="0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174" fontId="0" fillId="39" borderId="34" xfId="0" applyNumberFormat="1" applyFont="1" applyFill="1" applyBorder="1" applyAlignment="1">
      <alignment/>
    </xf>
    <xf numFmtId="174" fontId="1" fillId="39" borderId="23" xfId="46" applyNumberFormat="1" applyFont="1" applyFill="1" applyBorder="1" applyAlignment="1">
      <alignment/>
    </xf>
    <xf numFmtId="174" fontId="1" fillId="39" borderId="23" xfId="67" applyNumberFormat="1" applyFont="1" applyFill="1" applyBorder="1" applyAlignment="1">
      <alignment/>
    </xf>
    <xf numFmtId="174" fontId="0" fillId="39" borderId="25" xfId="0" applyNumberFormat="1" applyFont="1" applyFill="1" applyBorder="1" applyAlignment="1">
      <alignment/>
    </xf>
    <xf numFmtId="174" fontId="1" fillId="39" borderId="21" xfId="67" applyNumberFormat="1" applyFont="1" applyFill="1" applyBorder="1" applyAlignment="1">
      <alignment/>
    </xf>
    <xf numFmtId="4" fontId="1" fillId="0" borderId="0" xfId="46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39" borderId="34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39" borderId="34" xfId="67" applyNumberFormat="1" applyFont="1" applyFill="1" applyBorder="1" applyAlignment="1">
      <alignment/>
    </xf>
    <xf numFmtId="4" fontId="0" fillId="39" borderId="21" xfId="0" applyNumberFormat="1" applyFont="1" applyFill="1" applyBorder="1" applyAlignment="1">
      <alignment/>
    </xf>
    <xf numFmtId="4" fontId="0" fillId="39" borderId="37" xfId="67" applyNumberFormat="1" applyFont="1" applyFill="1" applyBorder="1" applyAlignment="1">
      <alignment/>
    </xf>
    <xf numFmtId="174" fontId="0" fillId="39" borderId="34" xfId="67" applyNumberFormat="1" applyFont="1" applyFill="1" applyBorder="1" applyAlignment="1">
      <alignment/>
    </xf>
    <xf numFmtId="174" fontId="0" fillId="39" borderId="37" xfId="67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75" fontId="0" fillId="39" borderId="23" xfId="67" applyNumberFormat="1" applyFont="1" applyFill="1" applyBorder="1" applyAlignment="1">
      <alignment/>
    </xf>
    <xf numFmtId="174" fontId="0" fillId="37" borderId="23" xfId="0" applyNumberFormat="1" applyFill="1" applyBorder="1" applyAlignment="1">
      <alignment/>
    </xf>
    <xf numFmtId="174" fontId="0" fillId="37" borderId="25" xfId="0" applyNumberFormat="1" applyFill="1" applyBorder="1" applyAlignment="1">
      <alignment/>
    </xf>
    <xf numFmtId="174" fontId="0" fillId="37" borderId="34" xfId="0" applyNumberFormat="1" applyFill="1" applyBorder="1" applyAlignment="1">
      <alignment/>
    </xf>
    <xf numFmtId="174" fontId="0" fillId="37" borderId="21" xfId="0" applyNumberFormat="1" applyFill="1" applyBorder="1" applyAlignment="1">
      <alignment/>
    </xf>
    <xf numFmtId="174" fontId="0" fillId="37" borderId="40" xfId="0" applyNumberFormat="1" applyFill="1" applyBorder="1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4" fontId="1" fillId="0" borderId="0" xfId="46" applyNumberFormat="1" applyFont="1" applyAlignment="1">
      <alignment/>
    </xf>
    <xf numFmtId="2" fontId="0" fillId="37" borderId="23" xfId="0" applyNumberFormat="1" applyFill="1" applyBorder="1" applyAlignment="1">
      <alignment/>
    </xf>
    <xf numFmtId="7" fontId="1" fillId="37" borderId="21" xfId="46" applyNumberFormat="1" applyFont="1" applyFill="1" applyBorder="1" applyAlignment="1">
      <alignment/>
    </xf>
    <xf numFmtId="174" fontId="1" fillId="37" borderId="41" xfId="67" applyNumberFormat="1" applyFont="1" applyFill="1" applyBorder="1" applyAlignment="1">
      <alignment/>
    </xf>
    <xf numFmtId="174" fontId="1" fillId="37" borderId="21" xfId="46" applyNumberFormat="1" applyFont="1" applyFill="1" applyBorder="1" applyAlignment="1">
      <alignment/>
    </xf>
    <xf numFmtId="174" fontId="1" fillId="38" borderId="21" xfId="46" applyNumberFormat="1" applyFont="1" applyFill="1" applyBorder="1" applyAlignment="1">
      <alignment/>
    </xf>
    <xf numFmtId="174" fontId="0" fillId="38" borderId="42" xfId="0" applyNumberFormat="1" applyFill="1" applyBorder="1" applyAlignment="1">
      <alignment/>
    </xf>
    <xf numFmtId="4" fontId="1" fillId="0" borderId="0" xfId="46" applyNumberFormat="1" applyFont="1" applyFill="1" applyBorder="1" applyAlignment="1">
      <alignment/>
    </xf>
    <xf numFmtId="174" fontId="0" fillId="38" borderId="22" xfId="0" applyNumberFormat="1" applyFill="1" applyBorder="1" applyAlignment="1">
      <alignment/>
    </xf>
    <xf numFmtId="174" fontId="0" fillId="38" borderId="24" xfId="0" applyNumberFormat="1" applyFill="1" applyBorder="1" applyAlignment="1">
      <alignment/>
    </xf>
    <xf numFmtId="174" fontId="0" fillId="38" borderId="26" xfId="0" applyNumberFormat="1" applyFill="1" applyBorder="1" applyAlignment="1">
      <alignment/>
    </xf>
    <xf numFmtId="10" fontId="0" fillId="38" borderId="24" xfId="0" applyNumberFormat="1" applyFill="1" applyBorder="1" applyAlignment="1">
      <alignment/>
    </xf>
    <xf numFmtId="174" fontId="1" fillId="38" borderId="25" xfId="67" applyNumberFormat="1" applyFont="1" applyFill="1" applyBorder="1" applyAlignment="1">
      <alignment/>
    </xf>
    <xf numFmtId="174" fontId="0" fillId="38" borderId="43" xfId="0" applyNumberFormat="1" applyFill="1" applyBorder="1" applyAlignment="1">
      <alignment/>
    </xf>
    <xf numFmtId="174" fontId="0" fillId="39" borderId="37" xfId="0" applyNumberFormat="1" applyFont="1" applyFill="1" applyBorder="1" applyAlignment="1">
      <alignment horizontal="center"/>
    </xf>
    <xf numFmtId="174" fontId="0" fillId="38" borderId="23" xfId="0" applyNumberFormat="1" applyFill="1" applyBorder="1" applyAlignment="1">
      <alignment/>
    </xf>
    <xf numFmtId="174" fontId="0" fillId="39" borderId="34" xfId="0" applyNumberFormat="1" applyFont="1" applyFill="1" applyBorder="1" applyAlignment="1">
      <alignment horizontal="center"/>
    </xf>
    <xf numFmtId="174" fontId="1" fillId="37" borderId="23" xfId="46" applyNumberFormat="1" applyFont="1" applyFill="1" applyBorder="1" applyAlignment="1">
      <alignment/>
    </xf>
    <xf numFmtId="174" fontId="1" fillId="37" borderId="34" xfId="46" applyNumberFormat="1" applyFont="1" applyFill="1" applyBorder="1" applyAlignment="1">
      <alignment/>
    </xf>
    <xf numFmtId="174" fontId="1" fillId="38" borderId="23" xfId="67" applyNumberFormat="1" applyFont="1" applyFill="1" applyBorder="1" applyAlignment="1">
      <alignment/>
    </xf>
    <xf numFmtId="174" fontId="1" fillId="38" borderId="21" xfId="67" applyNumberFormat="1" applyFont="1" applyFill="1" applyBorder="1" applyAlignment="1">
      <alignment/>
    </xf>
    <xf numFmtId="174" fontId="1" fillId="39" borderId="25" xfId="67" applyNumberFormat="1" applyFont="1" applyFill="1" applyBorder="1" applyAlignment="1">
      <alignment/>
    </xf>
    <xf numFmtId="174" fontId="0" fillId="39" borderId="25" xfId="0" applyNumberFormat="1" applyFont="1" applyFill="1" applyBorder="1" applyAlignment="1">
      <alignment horizontal="center"/>
    </xf>
    <xf numFmtId="174" fontId="1" fillId="38" borderId="23" xfId="46" applyNumberFormat="1" applyFont="1" applyFill="1" applyBorder="1" applyAlignment="1">
      <alignment/>
    </xf>
    <xf numFmtId="174" fontId="1" fillId="38" borderId="25" xfId="46" applyNumberFormat="1" applyFont="1" applyFill="1" applyBorder="1" applyAlignment="1">
      <alignment/>
    </xf>
    <xf numFmtId="174" fontId="1" fillId="39" borderId="34" xfId="46" applyNumberFormat="1" applyFont="1" applyFill="1" applyBorder="1" applyAlignment="1">
      <alignment/>
    </xf>
    <xf numFmtId="174" fontId="1" fillId="38" borderId="34" xfId="46" applyNumberFormat="1" applyFont="1" applyFill="1" applyBorder="1" applyAlignment="1">
      <alignment/>
    </xf>
    <xf numFmtId="174" fontId="1" fillId="37" borderId="23" xfId="67" applyNumberFormat="1" applyFont="1" applyFill="1" applyBorder="1" applyAlignment="1">
      <alignment/>
    </xf>
    <xf numFmtId="10" fontId="0" fillId="37" borderId="23" xfId="0" applyNumberFormat="1" applyFill="1" applyBorder="1" applyAlignment="1">
      <alignment/>
    </xf>
    <xf numFmtId="174" fontId="1" fillId="37" borderId="21" xfId="67" applyNumberFormat="1" applyFont="1" applyFill="1" applyBorder="1" applyAlignment="1">
      <alignment/>
    </xf>
    <xf numFmtId="174" fontId="1" fillId="39" borderId="25" xfId="46" applyNumberFormat="1" applyFont="1" applyFill="1" applyBorder="1" applyAlignment="1">
      <alignment/>
    </xf>
    <xf numFmtId="10" fontId="0" fillId="39" borderId="25" xfId="67" applyNumberFormat="1" applyFont="1" applyFill="1" applyBorder="1" applyAlignment="1">
      <alignment/>
    </xf>
    <xf numFmtId="10" fontId="0" fillId="39" borderId="25" xfId="67" applyNumberFormat="1" applyFont="1" applyFill="1" applyBorder="1" applyAlignment="1">
      <alignment horizontal="center"/>
    </xf>
    <xf numFmtId="174" fontId="1" fillId="37" borderId="25" xfId="46" applyNumberFormat="1" applyFont="1" applyFill="1" applyBorder="1" applyAlignment="1">
      <alignment/>
    </xf>
    <xf numFmtId="10" fontId="0" fillId="37" borderId="25" xfId="0" applyNumberFormat="1" applyFill="1" applyBorder="1" applyAlignment="1">
      <alignment/>
    </xf>
    <xf numFmtId="44" fontId="0" fillId="39" borderId="25" xfId="0" applyNumberFormat="1" applyFont="1" applyFill="1" applyBorder="1" applyAlignment="1">
      <alignment/>
    </xf>
    <xf numFmtId="7" fontId="1" fillId="37" borderId="23" xfId="46" applyNumberFormat="1" applyFont="1" applyFill="1" applyBorder="1" applyAlignment="1">
      <alignment/>
    </xf>
    <xf numFmtId="7" fontId="1" fillId="37" borderId="25" xfId="46" applyNumberFormat="1" applyFont="1" applyFill="1" applyBorder="1" applyAlignment="1">
      <alignment/>
    </xf>
    <xf numFmtId="0" fontId="0" fillId="0" borderId="21" xfId="0" applyBorder="1" applyAlignment="1">
      <alignment horizontal="left" vertical="center"/>
    </xf>
    <xf numFmtId="4" fontId="0" fillId="39" borderId="23" xfId="0" applyNumberFormat="1" applyFont="1" applyFill="1" applyBorder="1" applyAlignment="1">
      <alignment horizontal="center"/>
    </xf>
    <xf numFmtId="0" fontId="0" fillId="39" borderId="25" xfId="0" applyNumberFormat="1" applyFont="1" applyFill="1" applyBorder="1" applyAlignment="1">
      <alignment horizontal="center"/>
    </xf>
    <xf numFmtId="0" fontId="4" fillId="0" borderId="44" xfId="53" applyFont="1" applyBorder="1" applyAlignment="1">
      <alignment horizontal="center"/>
      <protection/>
    </xf>
    <xf numFmtId="0" fontId="5" fillId="0" borderId="45" xfId="53" applyFont="1" applyBorder="1" applyAlignment="1">
      <alignment horizontal="center"/>
      <protection/>
    </xf>
    <xf numFmtId="176" fontId="1" fillId="39" borderId="23" xfId="46" applyNumberFormat="1" applyFont="1" applyFill="1" applyBorder="1" applyAlignment="1">
      <alignment wrapText="1"/>
    </xf>
    <xf numFmtId="176" fontId="1" fillId="39" borderId="23" xfId="67" applyNumberFormat="1" applyFont="1" applyFill="1" applyBorder="1" applyAlignment="1">
      <alignment/>
    </xf>
    <xf numFmtId="3" fontId="1" fillId="39" borderId="23" xfId="46" applyNumberFormat="1" applyFont="1" applyFill="1" applyBorder="1" applyAlignment="1">
      <alignment/>
    </xf>
    <xf numFmtId="3" fontId="0" fillId="39" borderId="23" xfId="0" applyNumberFormat="1" applyFont="1" applyFill="1" applyBorder="1" applyAlignment="1">
      <alignment/>
    </xf>
    <xf numFmtId="1" fontId="1" fillId="37" borderId="23" xfId="46" applyNumberFormat="1" applyFont="1" applyFill="1" applyBorder="1" applyAlignment="1">
      <alignment/>
    </xf>
    <xf numFmtId="1" fontId="0" fillId="37" borderId="23" xfId="0" applyNumberFormat="1" applyFill="1" applyBorder="1" applyAlignment="1">
      <alignment/>
    </xf>
    <xf numFmtId="176" fontId="1" fillId="37" borderId="23" xfId="67" applyNumberFormat="1" applyFont="1" applyFill="1" applyBorder="1" applyAlignment="1">
      <alignment/>
    </xf>
    <xf numFmtId="3" fontId="1" fillId="37" borderId="23" xfId="67" applyNumberFormat="1" applyFont="1" applyFill="1" applyBorder="1" applyAlignment="1">
      <alignment/>
    </xf>
    <xf numFmtId="3" fontId="0" fillId="37" borderId="23" xfId="0" applyNumberFormat="1" applyFill="1" applyBorder="1" applyAlignment="1">
      <alignment/>
    </xf>
    <xf numFmtId="3" fontId="1" fillId="38" borderId="23" xfId="46" applyNumberFormat="1" applyFont="1" applyFill="1" applyBorder="1" applyAlignment="1">
      <alignment/>
    </xf>
    <xf numFmtId="3" fontId="0" fillId="38" borderId="23" xfId="0" applyNumberFormat="1" applyFill="1" applyBorder="1" applyAlignment="1">
      <alignment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4" fontId="1" fillId="39" borderId="34" xfId="67" applyNumberFormat="1" applyFont="1" applyFill="1" applyBorder="1" applyAlignment="1">
      <alignment/>
    </xf>
    <xf numFmtId="174" fontId="1" fillId="39" borderId="21" xfId="46" applyNumberFormat="1" applyFont="1" applyFill="1" applyBorder="1" applyAlignment="1">
      <alignment/>
    </xf>
    <xf numFmtId="174" fontId="1" fillId="39" borderId="37" xfId="67" applyNumberFormat="1" applyFont="1" applyFill="1" applyBorder="1" applyAlignment="1">
      <alignment/>
    </xf>
    <xf numFmtId="174" fontId="1" fillId="37" borderId="34" xfId="67" applyNumberFormat="1" applyFont="1" applyFill="1" applyBorder="1" applyAlignment="1">
      <alignment/>
    </xf>
    <xf numFmtId="41" fontId="1" fillId="37" borderId="23" xfId="46" applyNumberFormat="1" applyFont="1" applyFill="1" applyBorder="1" applyAlignment="1">
      <alignment/>
    </xf>
    <xf numFmtId="1" fontId="1" fillId="38" borderId="23" xfId="46" applyNumberFormat="1" applyFont="1" applyFill="1" applyBorder="1" applyAlignment="1">
      <alignment/>
    </xf>
    <xf numFmtId="1" fontId="1" fillId="38" borderId="25" xfId="46" applyNumberFormat="1" applyFont="1" applyFill="1" applyBorder="1" applyAlignment="1">
      <alignment/>
    </xf>
    <xf numFmtId="1" fontId="1" fillId="37" borderId="25" xfId="46" applyNumberFormat="1" applyFont="1" applyFill="1" applyBorder="1" applyAlignment="1">
      <alignment/>
    </xf>
    <xf numFmtId="176" fontId="1" fillId="39" borderId="25" xfId="46" applyNumberFormat="1" applyFont="1" applyFill="1" applyBorder="1" applyAlignment="1">
      <alignment/>
    </xf>
    <xf numFmtId="1" fontId="0" fillId="37" borderId="25" xfId="0" applyNumberFormat="1" applyFill="1" applyBorder="1" applyAlignment="1">
      <alignment/>
    </xf>
    <xf numFmtId="7" fontId="1" fillId="37" borderId="21" xfId="67" applyNumberFormat="1" applyFont="1" applyFill="1" applyBorder="1" applyAlignment="1">
      <alignment/>
    </xf>
    <xf numFmtId="7" fontId="1" fillId="39" borderId="21" xfId="67" applyNumberFormat="1" applyFont="1" applyFill="1" applyBorder="1" applyAlignment="1">
      <alignment/>
    </xf>
    <xf numFmtId="7" fontId="1" fillId="39" borderId="23" xfId="67" applyNumberFormat="1" applyFont="1" applyFill="1" applyBorder="1" applyAlignment="1">
      <alignment/>
    </xf>
    <xf numFmtId="7" fontId="1" fillId="39" borderId="25" xfId="67" applyNumberFormat="1" applyFont="1" applyFill="1" applyBorder="1" applyAlignment="1">
      <alignment/>
    </xf>
    <xf numFmtId="7" fontId="0" fillId="39" borderId="23" xfId="67" applyNumberFormat="1" applyFont="1" applyFill="1" applyBorder="1" applyAlignment="1">
      <alignment/>
    </xf>
    <xf numFmtId="7" fontId="0" fillId="39" borderId="21" xfId="67" applyNumberFormat="1" applyFont="1" applyFill="1" applyBorder="1" applyAlignment="1">
      <alignment/>
    </xf>
    <xf numFmtId="7" fontId="0" fillId="39" borderId="25" xfId="67" applyNumberFormat="1" applyFont="1" applyFill="1" applyBorder="1" applyAlignment="1">
      <alignment/>
    </xf>
    <xf numFmtId="7" fontId="0" fillId="39" borderId="34" xfId="67" applyNumberFormat="1" applyFont="1" applyFill="1" applyBorder="1" applyAlignment="1">
      <alignment/>
    </xf>
    <xf numFmtId="2" fontId="0" fillId="38" borderId="26" xfId="0" applyNumberFormat="1" applyFill="1" applyBorder="1" applyAlignment="1">
      <alignment/>
    </xf>
    <xf numFmtId="1" fontId="1" fillId="38" borderId="23" xfId="67" applyNumberFormat="1" applyFont="1" applyFill="1" applyBorder="1" applyAlignment="1">
      <alignment/>
    </xf>
    <xf numFmtId="1" fontId="0" fillId="38" borderId="23" xfId="0" applyNumberFormat="1" applyFill="1" applyBorder="1" applyAlignment="1">
      <alignment/>
    </xf>
    <xf numFmtId="10" fontId="0" fillId="38" borderId="26" xfId="0" applyNumberFormat="1" applyFill="1" applyBorder="1" applyAlignment="1">
      <alignment/>
    </xf>
    <xf numFmtId="7" fontId="1" fillId="37" borderId="23" xfId="67" applyNumberFormat="1" applyFont="1" applyFill="1" applyBorder="1" applyAlignment="1">
      <alignment/>
    </xf>
    <xf numFmtId="174" fontId="1" fillId="38" borderId="34" xfId="67" applyNumberFormat="1" applyFont="1" applyFill="1" applyBorder="1" applyAlignment="1">
      <alignment/>
    </xf>
    <xf numFmtId="174" fontId="1" fillId="38" borderId="46" xfId="67" applyNumberFormat="1" applyFont="1" applyFill="1" applyBorder="1" applyAlignment="1">
      <alignment/>
    </xf>
    <xf numFmtId="7" fontId="0" fillId="39" borderId="23" xfId="0" applyNumberFormat="1" applyFont="1" applyFill="1" applyBorder="1" applyAlignment="1">
      <alignment horizontal="right"/>
    </xf>
    <xf numFmtId="174" fontId="0" fillId="39" borderId="23" xfId="67" applyNumberFormat="1" applyFont="1" applyFill="1" applyBorder="1" applyAlignment="1">
      <alignment/>
    </xf>
    <xf numFmtId="10" fontId="0" fillId="39" borderId="23" xfId="67" applyNumberFormat="1" applyFont="1" applyFill="1" applyBorder="1" applyAlignment="1">
      <alignment/>
    </xf>
    <xf numFmtId="174" fontId="0" fillId="39" borderId="21" xfId="67" applyNumberFormat="1" applyFont="1" applyFill="1" applyBorder="1" applyAlignment="1">
      <alignment/>
    </xf>
    <xf numFmtId="174" fontId="0" fillId="39" borderId="25" xfId="67" applyNumberFormat="1" applyFont="1" applyFill="1" applyBorder="1" applyAlignment="1">
      <alignment/>
    </xf>
    <xf numFmtId="1" fontId="0" fillId="38" borderId="25" xfId="0" applyNumberFormat="1" applyFill="1" applyBorder="1" applyAlignment="1">
      <alignment/>
    </xf>
    <xf numFmtId="1" fontId="0" fillId="38" borderId="26" xfId="0" applyNumberFormat="1" applyFill="1" applyBorder="1" applyAlignment="1">
      <alignment/>
    </xf>
    <xf numFmtId="7" fontId="1" fillId="37" borderId="25" xfId="67" applyNumberFormat="1" applyFont="1" applyFill="1" applyBorder="1" applyAlignment="1">
      <alignment/>
    </xf>
    <xf numFmtId="1" fontId="0" fillId="38" borderId="24" xfId="0" applyNumberFormat="1" applyFill="1" applyBorder="1" applyAlignment="1">
      <alignment/>
    </xf>
    <xf numFmtId="174" fontId="0" fillId="38" borderId="25" xfId="0" applyNumberFormat="1" applyFill="1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3" xfId="0" applyBorder="1" applyAlignment="1">
      <alignment vertical="center"/>
    </xf>
    <xf numFmtId="7" fontId="1" fillId="0" borderId="0" xfId="46" applyNumberFormat="1" applyFont="1" applyAlignment="1">
      <alignment/>
    </xf>
    <xf numFmtId="174" fontId="1" fillId="0" borderId="0" xfId="46" applyNumberFormat="1" applyFont="1" applyAlignment="1">
      <alignment horizontal="right"/>
    </xf>
    <xf numFmtId="174" fontId="1" fillId="0" borderId="0" xfId="46" applyNumberFormat="1" applyFont="1" applyAlignment="1">
      <alignment/>
    </xf>
    <xf numFmtId="7" fontId="1" fillId="0" borderId="0" xfId="0" applyNumberFormat="1" applyFont="1" applyAlignment="1">
      <alignment/>
    </xf>
    <xf numFmtId="0" fontId="0" fillId="0" borderId="34" xfId="0" applyBorder="1" applyAlignment="1">
      <alignment horizontal="left" vertical="center" wrapText="1"/>
    </xf>
    <xf numFmtId="7" fontId="1" fillId="39" borderId="34" xfId="67" applyNumberFormat="1" applyFont="1" applyFill="1" applyBorder="1" applyAlignment="1">
      <alignment/>
    </xf>
    <xf numFmtId="44" fontId="1" fillId="39" borderId="34" xfId="67" applyFont="1" applyFill="1" applyBorder="1" applyAlignment="1">
      <alignment/>
    </xf>
    <xf numFmtId="44" fontId="0" fillId="39" borderId="34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57" fillId="0" borderId="0" xfId="0" applyFont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3" fillId="0" borderId="47" xfId="53" applyFont="1" applyBorder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4" fillId="0" borderId="48" xfId="53" applyFont="1" applyBorder="1" applyAlignment="1">
      <alignment horizontal="center" vertical="center" wrapText="1"/>
      <protection/>
    </xf>
    <xf numFmtId="0" fontId="4" fillId="0" borderId="44" xfId="53" applyFont="1" applyBorder="1" applyAlignment="1">
      <alignment horizontal="center" vertical="center" wrapText="1"/>
      <protection/>
    </xf>
    <xf numFmtId="0" fontId="4" fillId="0" borderId="49" xfId="53" applyFont="1" applyBorder="1" applyAlignment="1">
      <alignment horizontal="center" vertical="center" wrapText="1"/>
      <protection/>
    </xf>
    <xf numFmtId="0" fontId="4" fillId="34" borderId="50" xfId="53" applyFont="1" applyFill="1" applyBorder="1" applyAlignment="1">
      <alignment horizontal="center"/>
      <protection/>
    </xf>
    <xf numFmtId="0" fontId="3" fillId="34" borderId="51" xfId="53" applyFont="1" applyFill="1" applyBorder="1" applyAlignment="1">
      <alignment horizontal="center"/>
      <protection/>
    </xf>
    <xf numFmtId="0" fontId="3" fillId="34" borderId="52" xfId="53" applyFont="1" applyFill="1" applyBorder="1" applyAlignment="1">
      <alignment horizontal="center"/>
      <protection/>
    </xf>
    <xf numFmtId="0" fontId="4" fillId="33" borderId="53" xfId="53" applyFont="1" applyFill="1" applyBorder="1" applyAlignment="1">
      <alignment horizontal="left"/>
      <protection/>
    </xf>
    <xf numFmtId="0" fontId="4" fillId="33" borderId="54" xfId="53" applyFont="1" applyFill="1" applyBorder="1" applyAlignment="1">
      <alignment horizontal="left"/>
      <protection/>
    </xf>
    <xf numFmtId="0" fontId="6" fillId="33" borderId="54" xfId="53" applyFont="1" applyFill="1" applyBorder="1" applyAlignment="1">
      <alignment horizontal="center" vertical="center"/>
      <protection/>
    </xf>
    <xf numFmtId="4" fontId="7" fillId="0" borderId="55" xfId="53" applyNumberFormat="1" applyFont="1" applyBorder="1" applyAlignment="1" applyProtection="1">
      <alignment horizontal="center" vertical="center" wrapText="1"/>
      <protection locked="0"/>
    </xf>
    <xf numFmtId="4" fontId="7" fillId="0" borderId="56" xfId="53" applyNumberFormat="1" applyFont="1" applyBorder="1" applyAlignment="1" applyProtection="1">
      <alignment horizontal="center" vertical="center" wrapText="1"/>
      <protection locked="0"/>
    </xf>
    <xf numFmtId="0" fontId="8" fillId="33" borderId="57" xfId="53" applyFont="1" applyFill="1" applyBorder="1" applyAlignment="1" applyProtection="1">
      <alignment horizontal="left" vertical="center" wrapText="1"/>
      <protection locked="0"/>
    </xf>
    <xf numFmtId="0" fontId="8" fillId="33" borderId="58" xfId="53" applyFont="1" applyFill="1" applyBorder="1" applyAlignment="1" applyProtection="1">
      <alignment horizontal="left" vertical="center" wrapText="1"/>
      <protection locked="0"/>
    </xf>
    <xf numFmtId="4" fontId="8" fillId="41" borderId="59" xfId="53" applyNumberFormat="1" applyFont="1" applyFill="1" applyBorder="1" applyAlignment="1" applyProtection="1">
      <alignment horizontal="center" vertical="center" wrapText="1"/>
      <protection/>
    </xf>
    <xf numFmtId="0" fontId="7" fillId="0" borderId="60" xfId="53" applyFont="1" applyBorder="1" applyAlignment="1" applyProtection="1">
      <alignment horizontal="left" vertical="center" wrapText="1"/>
      <protection locked="0"/>
    </xf>
    <xf numFmtId="0" fontId="7" fillId="0" borderId="17" xfId="53" applyFont="1" applyBorder="1" applyAlignment="1" applyProtection="1">
      <alignment horizontal="left" vertical="center" wrapText="1"/>
      <protection locked="0"/>
    </xf>
    <xf numFmtId="0" fontId="4" fillId="34" borderId="48" xfId="53" applyFont="1" applyFill="1" applyBorder="1" applyAlignment="1">
      <alignment horizontal="center"/>
      <protection/>
    </xf>
    <xf numFmtId="0" fontId="3" fillId="34" borderId="44" xfId="53" applyFont="1" applyFill="1" applyBorder="1" applyAlignment="1">
      <alignment horizontal="center"/>
      <protection/>
    </xf>
    <xf numFmtId="0" fontId="3" fillId="34" borderId="49" xfId="53" applyFont="1" applyFill="1" applyBorder="1" applyAlignment="1">
      <alignment horizontal="center"/>
      <protection/>
    </xf>
    <xf numFmtId="0" fontId="6" fillId="33" borderId="54" xfId="53" applyFont="1" applyFill="1" applyBorder="1" applyAlignment="1">
      <alignment horizontal="center" vertical="center" wrapText="1"/>
      <protection/>
    </xf>
    <xf numFmtId="0" fontId="6" fillId="33" borderId="61" xfId="53" applyFont="1" applyFill="1" applyBorder="1" applyAlignment="1">
      <alignment horizontal="center" vertical="center" wrapText="1"/>
      <protection/>
    </xf>
    <xf numFmtId="4" fontId="8" fillId="34" borderId="62" xfId="53" applyNumberFormat="1" applyFont="1" applyFill="1" applyBorder="1" applyAlignment="1" applyProtection="1">
      <alignment horizontal="center" vertical="center" wrapText="1"/>
      <protection locked="0"/>
    </xf>
    <xf numFmtId="4" fontId="8" fillId="34" borderId="63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64" xfId="53" applyFont="1" applyFill="1" applyBorder="1" applyAlignment="1">
      <alignment horizontal="left"/>
      <protection/>
    </xf>
    <xf numFmtId="0" fontId="3" fillId="0" borderId="62" xfId="53" applyFont="1" applyFill="1" applyBorder="1" applyAlignment="1">
      <alignment horizontal="left"/>
      <protection/>
    </xf>
    <xf numFmtId="4" fontId="7" fillId="0" borderId="62" xfId="53" applyNumberFormat="1" applyFont="1" applyBorder="1" applyAlignment="1" applyProtection="1">
      <alignment horizontal="center" vertical="center" wrapText="1"/>
      <protection locked="0"/>
    </xf>
    <xf numFmtId="0" fontId="15" fillId="0" borderId="48" xfId="53" applyFont="1" applyFill="1" applyBorder="1" applyAlignment="1" applyProtection="1">
      <alignment horizontal="left" vertical="center" wrapText="1"/>
      <protection locked="0"/>
    </xf>
    <xf numFmtId="0" fontId="15" fillId="0" borderId="44" xfId="53" applyFont="1" applyFill="1" applyBorder="1" applyAlignment="1" applyProtection="1">
      <alignment horizontal="left" vertical="center" wrapText="1"/>
      <protection locked="0"/>
    </xf>
    <xf numFmtId="0" fontId="15" fillId="0" borderId="49" xfId="53" applyFont="1" applyFill="1" applyBorder="1" applyAlignment="1" applyProtection="1">
      <alignment horizontal="left" vertical="center" wrapText="1"/>
      <protection locked="0"/>
    </xf>
    <xf numFmtId="10" fontId="8" fillId="0" borderId="55" xfId="53" applyNumberFormat="1" applyFont="1" applyFill="1" applyBorder="1" applyAlignment="1" applyProtection="1">
      <alignment horizontal="center" vertical="center" wrapText="1"/>
      <protection locked="0"/>
    </xf>
    <xf numFmtId="10" fontId="8" fillId="0" borderId="65" xfId="53" applyNumberFormat="1" applyFont="1" applyFill="1" applyBorder="1" applyAlignment="1" applyProtection="1">
      <alignment horizontal="center" vertical="center" wrapText="1"/>
      <protection locked="0"/>
    </xf>
    <xf numFmtId="10" fontId="8" fillId="0" borderId="60" xfId="53" applyNumberFormat="1" applyFont="1" applyFill="1" applyBorder="1" applyAlignment="1" applyProtection="1">
      <alignment horizontal="center" vertical="center" wrapText="1"/>
      <protection locked="0"/>
    </xf>
    <xf numFmtId="4" fontId="8" fillId="33" borderId="59" xfId="53" applyNumberFormat="1" applyFont="1" applyFill="1" applyBorder="1" applyAlignment="1" applyProtection="1">
      <alignment horizontal="center" vertical="center" wrapText="1"/>
      <protection/>
    </xf>
    <xf numFmtId="4" fontId="8" fillId="33" borderId="66" xfId="53" applyNumberFormat="1" applyFont="1" applyFill="1" applyBorder="1" applyAlignment="1" applyProtection="1">
      <alignment horizontal="center" vertical="center" wrapText="1"/>
      <protection/>
    </xf>
    <xf numFmtId="10" fontId="8" fillId="34" borderId="62" xfId="53" applyNumberFormat="1" applyFont="1" applyFill="1" applyBorder="1" applyAlignment="1" applyProtection="1">
      <alignment horizontal="center" vertical="center" wrapText="1"/>
      <protection locked="0"/>
    </xf>
    <xf numFmtId="10" fontId="8" fillId="34" borderId="63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67" xfId="53" applyFont="1" applyBorder="1" applyAlignment="1" applyProtection="1">
      <alignment horizontal="left" vertical="center" wrapText="1"/>
      <protection locked="0"/>
    </xf>
    <xf numFmtId="0" fontId="7" fillId="0" borderId="18" xfId="53" applyFont="1" applyBorder="1" applyAlignment="1" applyProtection="1">
      <alignment horizontal="left" vertical="center" wrapText="1"/>
      <protection locked="0"/>
    </xf>
    <xf numFmtId="10" fontId="8" fillId="0" borderId="68" xfId="53" applyNumberFormat="1" applyFont="1" applyFill="1" applyBorder="1" applyAlignment="1" applyProtection="1">
      <alignment horizontal="center" vertical="center" wrapText="1"/>
      <protection locked="0"/>
    </xf>
    <xf numFmtId="10" fontId="8" fillId="0" borderId="69" xfId="53" applyNumberFormat="1" applyFont="1" applyFill="1" applyBorder="1" applyAlignment="1" applyProtection="1">
      <alignment horizontal="center" vertical="center" wrapText="1"/>
      <protection locked="0"/>
    </xf>
    <xf numFmtId="10" fontId="8" fillId="0" borderId="67" xfId="53" applyNumberFormat="1" applyFont="1" applyFill="1" applyBorder="1" applyAlignment="1" applyProtection="1">
      <alignment horizontal="center" vertical="center" wrapText="1"/>
      <protection locked="0"/>
    </xf>
    <xf numFmtId="10" fontId="8" fillId="34" borderId="70" xfId="53" applyNumberFormat="1" applyFont="1" applyFill="1" applyBorder="1" applyAlignment="1" applyProtection="1">
      <alignment horizontal="center" vertical="center" wrapText="1"/>
      <protection locked="0"/>
    </xf>
    <xf numFmtId="10" fontId="8" fillId="34" borderId="71" xfId="53" applyNumberFormat="1" applyFont="1" applyFill="1" applyBorder="1" applyAlignment="1" applyProtection="1">
      <alignment horizontal="center" vertical="center" wrapText="1"/>
      <protection locked="0"/>
    </xf>
    <xf numFmtId="0" fontId="15" fillId="0" borderId="27" xfId="53" applyFont="1" applyFill="1" applyBorder="1" applyAlignment="1" applyProtection="1">
      <alignment horizontal="left" vertical="center" wrapText="1"/>
      <protection locked="0"/>
    </xf>
    <xf numFmtId="0" fontId="15" fillId="0" borderId="0" xfId="53" applyFont="1" applyFill="1" applyBorder="1" applyAlignment="1" applyProtection="1">
      <alignment horizontal="left" vertical="center" wrapText="1"/>
      <protection locked="0"/>
    </xf>
    <xf numFmtId="0" fontId="15" fillId="0" borderId="28" xfId="53" applyFont="1" applyFill="1" applyBorder="1" applyAlignment="1" applyProtection="1">
      <alignment horizontal="left" vertical="center" wrapText="1"/>
      <protection locked="0"/>
    </xf>
    <xf numFmtId="174" fontId="8" fillId="34" borderId="62" xfId="53" applyNumberFormat="1" applyFont="1" applyFill="1" applyBorder="1" applyAlignment="1" applyProtection="1">
      <alignment horizontal="center" vertical="center" wrapText="1"/>
      <protection locked="0"/>
    </xf>
    <xf numFmtId="174" fontId="8" fillId="34" borderId="63" xfId="53" applyNumberFormat="1" applyFont="1" applyFill="1" applyBorder="1" applyAlignment="1" applyProtection="1">
      <alignment horizontal="center" vertical="center" wrapText="1"/>
      <protection locked="0"/>
    </xf>
    <xf numFmtId="174" fontId="8" fillId="0" borderId="62" xfId="53" applyNumberFormat="1" applyFont="1" applyFill="1" applyBorder="1" applyAlignment="1" applyProtection="1">
      <alignment horizontal="center" vertical="center" wrapText="1"/>
      <protection locked="0"/>
    </xf>
    <xf numFmtId="174" fontId="8" fillId="0" borderId="63" xfId="53" applyNumberFormat="1" applyFont="1" applyFill="1" applyBorder="1" applyAlignment="1" applyProtection="1">
      <alignment horizontal="center" vertical="center" wrapText="1"/>
      <protection locked="0"/>
    </xf>
    <xf numFmtId="7" fontId="12" fillId="0" borderId="72" xfId="53" applyNumberFormat="1" applyFont="1" applyFill="1" applyBorder="1" applyAlignment="1" applyProtection="1">
      <alignment horizontal="center" vertical="center"/>
      <protection/>
    </xf>
    <xf numFmtId="7" fontId="12" fillId="0" borderId="73" xfId="53" applyNumberFormat="1" applyFont="1" applyFill="1" applyBorder="1" applyAlignment="1" applyProtection="1">
      <alignment horizontal="center" vertical="center"/>
      <protection/>
    </xf>
    <xf numFmtId="7" fontId="12" fillId="0" borderId="56" xfId="53" applyNumberFormat="1" applyFont="1" applyFill="1" applyBorder="1" applyAlignment="1" applyProtection="1">
      <alignment horizontal="center" vertical="center"/>
      <protection/>
    </xf>
    <xf numFmtId="7" fontId="12" fillId="0" borderId="62" xfId="53" applyNumberFormat="1" applyFont="1" applyFill="1" applyBorder="1" applyAlignment="1" applyProtection="1">
      <alignment horizontal="center" vertical="center"/>
      <protection/>
    </xf>
    <xf numFmtId="0" fontId="3" fillId="0" borderId="74" xfId="53" applyFont="1" applyBorder="1" applyAlignment="1" applyProtection="1">
      <alignment horizontal="center" vertical="center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72" xfId="53" applyFont="1" applyBorder="1" applyAlignment="1" applyProtection="1">
      <alignment horizontal="center" vertical="center"/>
      <protection hidden="1"/>
    </xf>
    <xf numFmtId="174" fontId="12" fillId="0" borderId="72" xfId="53" applyNumberFormat="1" applyFont="1" applyFill="1" applyBorder="1" applyAlignment="1" applyProtection="1">
      <alignment horizontal="center" vertical="center"/>
      <protection/>
    </xf>
    <xf numFmtId="174" fontId="12" fillId="0" borderId="73" xfId="53" applyNumberFormat="1" applyFont="1" applyFill="1" applyBorder="1" applyAlignment="1" applyProtection="1">
      <alignment horizontal="center" vertical="center"/>
      <protection/>
    </xf>
    <xf numFmtId="174" fontId="12" fillId="0" borderId="56" xfId="53" applyNumberFormat="1" applyFont="1" applyFill="1" applyBorder="1" applyAlignment="1" applyProtection="1">
      <alignment horizontal="center" vertical="center"/>
      <protection/>
    </xf>
    <xf numFmtId="174" fontId="12" fillId="0" borderId="62" xfId="53" applyNumberFormat="1" applyFont="1" applyFill="1" applyBorder="1" applyAlignment="1" applyProtection="1">
      <alignment horizontal="center" vertical="center"/>
      <protection/>
    </xf>
    <xf numFmtId="0" fontId="3" fillId="0" borderId="75" xfId="53" applyFont="1" applyFill="1" applyBorder="1" applyAlignment="1">
      <alignment horizontal="left"/>
      <protection/>
    </xf>
    <xf numFmtId="0" fontId="3" fillId="0" borderId="70" xfId="53" applyFont="1" applyFill="1" applyBorder="1" applyAlignment="1">
      <alignment horizontal="left"/>
      <protection/>
    </xf>
    <xf numFmtId="174" fontId="8" fillId="0" borderId="70" xfId="53" applyNumberFormat="1" applyFont="1" applyFill="1" applyBorder="1" applyAlignment="1" applyProtection="1">
      <alignment horizontal="center" vertical="center" wrapText="1"/>
      <protection locked="0"/>
    </xf>
    <xf numFmtId="174" fontId="8" fillId="0" borderId="71" xfId="53" applyNumberFormat="1" applyFont="1" applyFill="1" applyBorder="1" applyAlignment="1" applyProtection="1">
      <alignment horizontal="center" vertical="center" wrapText="1"/>
      <protection locked="0"/>
    </xf>
    <xf numFmtId="0" fontId="4" fillId="34" borderId="47" xfId="53" applyFont="1" applyFill="1" applyBorder="1" applyAlignment="1">
      <alignment horizontal="left"/>
      <protection/>
    </xf>
    <xf numFmtId="0" fontId="4" fillId="34" borderId="30" xfId="53" applyFont="1" applyFill="1" applyBorder="1" applyAlignment="1">
      <alignment horizontal="left"/>
      <protection/>
    </xf>
    <xf numFmtId="0" fontId="4" fillId="34" borderId="31" xfId="53" applyFont="1" applyFill="1" applyBorder="1" applyAlignment="1">
      <alignment horizontal="left"/>
      <protection/>
    </xf>
    <xf numFmtId="174" fontId="8" fillId="34" borderId="70" xfId="53" applyNumberFormat="1" applyFont="1" applyFill="1" applyBorder="1" applyAlignment="1" applyProtection="1">
      <alignment horizontal="center" vertical="center" wrapText="1"/>
      <protection locked="0"/>
    </xf>
    <xf numFmtId="174" fontId="8" fillId="34" borderId="71" xfId="53" applyNumberFormat="1" applyFont="1" applyFill="1" applyBorder="1" applyAlignment="1" applyProtection="1">
      <alignment horizontal="center" vertical="center" wrapText="1"/>
      <protection locked="0"/>
    </xf>
    <xf numFmtId="7" fontId="13" fillId="34" borderId="72" xfId="53" applyNumberFormat="1" applyFont="1" applyFill="1" applyBorder="1" applyAlignment="1" applyProtection="1">
      <alignment horizontal="center" vertical="center"/>
      <protection/>
    </xf>
    <xf numFmtId="7" fontId="13" fillId="34" borderId="76" xfId="53" applyNumberFormat="1" applyFont="1" applyFill="1" applyBorder="1" applyAlignment="1" applyProtection="1">
      <alignment horizontal="center" vertical="center"/>
      <protection/>
    </xf>
    <xf numFmtId="7" fontId="13" fillId="34" borderId="56" xfId="53" applyNumberFormat="1" applyFont="1" applyFill="1" applyBorder="1" applyAlignment="1" applyProtection="1">
      <alignment horizontal="center" vertical="center"/>
      <protection/>
    </xf>
    <xf numFmtId="7" fontId="13" fillId="34" borderId="63" xfId="53" applyNumberFormat="1" applyFont="1" applyFill="1" applyBorder="1" applyAlignment="1" applyProtection="1">
      <alignment horizontal="center" vertical="center"/>
      <protection/>
    </xf>
    <xf numFmtId="0" fontId="14" fillId="0" borderId="27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 applyProtection="1">
      <alignment horizontal="center" vertical="center"/>
      <protection hidden="1"/>
    </xf>
    <xf numFmtId="0" fontId="3" fillId="0" borderId="77" xfId="53" applyFont="1" applyBorder="1" applyAlignment="1" applyProtection="1">
      <alignment horizontal="center" vertical="center"/>
      <protection hidden="1"/>
    </xf>
    <xf numFmtId="0" fontId="6" fillId="33" borderId="61" xfId="53" applyFont="1" applyFill="1" applyBorder="1" applyAlignment="1">
      <alignment horizontal="center" vertical="center"/>
      <protection/>
    </xf>
    <xf numFmtId="0" fontId="8" fillId="0" borderId="78" xfId="53" applyFont="1" applyBorder="1" applyAlignment="1" applyProtection="1">
      <alignment horizontal="center" vertical="center"/>
      <protection hidden="1"/>
    </xf>
    <xf numFmtId="0" fontId="8" fillId="0" borderId="79" xfId="53" applyFont="1" applyBorder="1" applyAlignment="1" applyProtection="1">
      <alignment horizontal="center" vertical="center"/>
      <protection hidden="1"/>
    </xf>
    <xf numFmtId="0" fontId="8" fillId="0" borderId="80" xfId="53" applyFont="1" applyBorder="1" applyAlignment="1" applyProtection="1">
      <alignment horizontal="center" vertical="center"/>
      <protection hidden="1"/>
    </xf>
    <xf numFmtId="10" fontId="12" fillId="0" borderId="62" xfId="53" applyNumberFormat="1" applyFont="1" applyFill="1" applyBorder="1" applyAlignment="1" applyProtection="1">
      <alignment horizontal="center" vertical="center"/>
      <protection/>
    </xf>
    <xf numFmtId="10" fontId="13" fillId="34" borderId="62" xfId="53" applyNumberFormat="1" applyFont="1" applyFill="1" applyBorder="1" applyAlignment="1" applyProtection="1">
      <alignment horizontal="center" vertical="center"/>
      <protection/>
    </xf>
    <xf numFmtId="10" fontId="13" fillId="34" borderId="63" xfId="53" applyNumberFormat="1" applyFont="1" applyFill="1" applyBorder="1" applyAlignment="1" applyProtection="1">
      <alignment horizontal="center" vertical="center"/>
      <protection/>
    </xf>
    <xf numFmtId="1" fontId="12" fillId="0" borderId="62" xfId="53" applyNumberFormat="1" applyFont="1" applyFill="1" applyBorder="1" applyAlignment="1" applyProtection="1">
      <alignment horizontal="center" vertical="center"/>
      <protection/>
    </xf>
    <xf numFmtId="0" fontId="4" fillId="33" borderId="48" xfId="53" applyFont="1" applyFill="1" applyBorder="1" applyAlignment="1">
      <alignment horizontal="center"/>
      <protection/>
    </xf>
    <xf numFmtId="0" fontId="4" fillId="33" borderId="44" xfId="53" applyFont="1" applyFill="1" applyBorder="1" applyAlignment="1">
      <alignment horizontal="center"/>
      <protection/>
    </xf>
    <xf numFmtId="0" fontId="4" fillId="33" borderId="81" xfId="53" applyFont="1" applyFill="1" applyBorder="1" applyAlignment="1">
      <alignment horizontal="center"/>
      <protection/>
    </xf>
    <xf numFmtId="0" fontId="8" fillId="0" borderId="27" xfId="53" applyFont="1" applyBorder="1" applyAlignment="1" applyProtection="1">
      <alignment horizontal="center" vertical="center"/>
      <protection hidden="1"/>
    </xf>
    <xf numFmtId="0" fontId="8" fillId="0" borderId="0" xfId="53" applyFont="1" applyBorder="1" applyAlignment="1" applyProtection="1">
      <alignment horizontal="center" vertical="center"/>
      <protection hidden="1"/>
    </xf>
    <xf numFmtId="0" fontId="8" fillId="0" borderId="77" xfId="53" applyFont="1" applyBorder="1" applyAlignment="1" applyProtection="1">
      <alignment horizontal="center" vertical="center"/>
      <protection hidden="1"/>
    </xf>
    <xf numFmtId="1" fontId="13" fillId="34" borderId="72" xfId="53" applyNumberFormat="1" applyFont="1" applyFill="1" applyBorder="1" applyAlignment="1" applyProtection="1">
      <alignment horizontal="center" vertical="center"/>
      <protection/>
    </xf>
    <xf numFmtId="1" fontId="13" fillId="34" borderId="76" xfId="53" applyNumberFormat="1" applyFont="1" applyFill="1" applyBorder="1" applyAlignment="1" applyProtection="1">
      <alignment horizontal="center" vertical="center"/>
      <protection/>
    </xf>
    <xf numFmtId="1" fontId="13" fillId="34" borderId="56" xfId="53" applyNumberFormat="1" applyFont="1" applyFill="1" applyBorder="1" applyAlignment="1" applyProtection="1">
      <alignment horizontal="center" vertical="center"/>
      <protection/>
    </xf>
    <xf numFmtId="1" fontId="13" fillId="34" borderId="63" xfId="53" applyNumberFormat="1" applyFont="1" applyFill="1" applyBorder="1" applyAlignment="1" applyProtection="1">
      <alignment horizontal="center" vertical="center"/>
      <protection/>
    </xf>
    <xf numFmtId="0" fontId="3" fillId="0" borderId="27" xfId="53" applyFont="1" applyBorder="1" applyAlignment="1" applyProtection="1">
      <alignment horizontal="center" vertical="center"/>
      <protection hidden="1"/>
    </xf>
    <xf numFmtId="10" fontId="13" fillId="34" borderId="56" xfId="53" applyNumberFormat="1" applyFont="1" applyFill="1" applyBorder="1" applyAlignment="1" applyProtection="1">
      <alignment horizontal="center" vertical="center"/>
      <protection/>
    </xf>
    <xf numFmtId="174" fontId="13" fillId="34" borderId="56" xfId="53" applyNumberFormat="1" applyFont="1" applyFill="1" applyBorder="1" applyAlignment="1" applyProtection="1">
      <alignment horizontal="center" vertical="center"/>
      <protection/>
    </xf>
    <xf numFmtId="174" fontId="13" fillId="34" borderId="63" xfId="53" applyNumberFormat="1" applyFont="1" applyFill="1" applyBorder="1" applyAlignment="1" applyProtection="1">
      <alignment horizontal="center" vertical="center"/>
      <protection/>
    </xf>
    <xf numFmtId="10" fontId="12" fillId="0" borderId="70" xfId="53" applyNumberFormat="1" applyFont="1" applyFill="1" applyBorder="1" applyAlignment="1" applyProtection="1">
      <alignment horizontal="center" vertical="center"/>
      <protection/>
    </xf>
    <xf numFmtId="10" fontId="13" fillId="34" borderId="82" xfId="53" applyNumberFormat="1" applyFont="1" applyFill="1" applyBorder="1" applyAlignment="1" applyProtection="1">
      <alignment horizontal="center" vertical="center"/>
      <protection/>
    </xf>
    <xf numFmtId="10" fontId="13" fillId="34" borderId="71" xfId="53" applyNumberFormat="1" applyFont="1" applyFill="1" applyBorder="1" applyAlignment="1" applyProtection="1">
      <alignment horizontal="center" vertical="center"/>
      <protection/>
    </xf>
    <xf numFmtId="0" fontId="3" fillId="0" borderId="19" xfId="53" applyFont="1" applyBorder="1" applyAlignment="1" applyProtection="1">
      <alignment horizontal="center" vertical="center"/>
      <protection hidden="1"/>
    </xf>
    <xf numFmtId="0" fontId="3" fillId="0" borderId="20" xfId="53" applyFont="1" applyBorder="1" applyAlignment="1" applyProtection="1">
      <alignment horizontal="center" vertical="center"/>
      <protection hidden="1"/>
    </xf>
    <xf numFmtId="0" fontId="3" fillId="0" borderId="83" xfId="53" applyFont="1" applyBorder="1" applyAlignment="1" applyProtection="1">
      <alignment horizontal="center" vertical="center"/>
      <protection hidden="1"/>
    </xf>
    <xf numFmtId="0" fontId="7" fillId="0" borderId="84" xfId="53" applyFont="1" applyBorder="1" applyAlignment="1" applyProtection="1">
      <alignment horizontal="center" vertical="center" wrapText="1"/>
      <protection locked="0"/>
    </xf>
    <xf numFmtId="0" fontId="7" fillId="0" borderId="85" xfId="53" applyFont="1" applyBorder="1" applyAlignment="1" applyProtection="1">
      <alignment horizontal="center" vertical="center" wrapText="1"/>
      <protection locked="0"/>
    </xf>
    <xf numFmtId="0" fontId="7" fillId="0" borderId="86" xfId="53" applyFont="1" applyBorder="1" applyAlignment="1" applyProtection="1">
      <alignment horizontal="center" vertical="center" wrapText="1"/>
      <protection locked="0"/>
    </xf>
    <xf numFmtId="0" fontId="7" fillId="0" borderId="64" xfId="53" applyFont="1" applyBorder="1" applyAlignment="1" applyProtection="1">
      <alignment horizontal="center" vertical="center" wrapText="1"/>
      <protection locked="0"/>
    </xf>
    <xf numFmtId="0" fontId="7" fillId="0" borderId="62" xfId="53" applyFont="1" applyBorder="1" applyAlignment="1" applyProtection="1">
      <alignment horizontal="center" vertical="center" wrapText="1"/>
      <protection locked="0"/>
    </xf>
    <xf numFmtId="3" fontId="7" fillId="0" borderId="55" xfId="53" applyNumberFormat="1" applyFont="1" applyBorder="1" applyAlignment="1" applyProtection="1">
      <alignment horizontal="center" vertical="center" wrapText="1"/>
      <protection locked="0"/>
    </xf>
    <xf numFmtId="3" fontId="7" fillId="0" borderId="56" xfId="53" applyNumberFormat="1" applyFont="1" applyBorder="1" applyAlignment="1" applyProtection="1">
      <alignment horizontal="center" vertical="center" wrapText="1"/>
      <protection locked="0"/>
    </xf>
    <xf numFmtId="3" fontId="7" fillId="0" borderId="62" xfId="53" applyNumberFormat="1" applyFont="1" applyBorder="1" applyAlignment="1" applyProtection="1">
      <alignment horizontal="center" vertical="center" wrapText="1"/>
      <protection locked="0"/>
    </xf>
    <xf numFmtId="3" fontId="7" fillId="34" borderId="62" xfId="53" applyNumberFormat="1" applyFont="1" applyFill="1" applyBorder="1" applyAlignment="1" applyProtection="1">
      <alignment horizontal="center" vertical="center" wrapText="1"/>
      <protection locked="0"/>
    </xf>
    <xf numFmtId="3" fontId="7" fillId="34" borderId="63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87" xfId="53" applyFont="1" applyBorder="1" applyAlignment="1">
      <alignment horizontal="center"/>
      <protection/>
    </xf>
    <xf numFmtId="0" fontId="3" fillId="0" borderId="44" xfId="53" applyFont="1" applyBorder="1" applyAlignment="1">
      <alignment horizontal="center"/>
      <protection/>
    </xf>
    <xf numFmtId="0" fontId="4" fillId="0" borderId="50" xfId="53" applyFont="1" applyBorder="1" applyAlignment="1">
      <alignment horizontal="center" vertical="center" wrapText="1"/>
      <protection/>
    </xf>
    <xf numFmtId="0" fontId="4" fillId="0" borderId="51" xfId="53" applyFont="1" applyBorder="1" applyAlignment="1">
      <alignment horizontal="center" vertical="center" wrapText="1"/>
      <protection/>
    </xf>
    <xf numFmtId="0" fontId="4" fillId="0" borderId="52" xfId="53" applyFont="1" applyBorder="1" applyAlignment="1">
      <alignment horizontal="center" vertical="center" wrapText="1"/>
      <protection/>
    </xf>
    <xf numFmtId="0" fontId="4" fillId="33" borderId="88" xfId="53" applyFont="1" applyFill="1" applyBorder="1" applyAlignment="1">
      <alignment horizontal="left"/>
      <protection/>
    </xf>
    <xf numFmtId="0" fontId="4" fillId="33" borderId="89" xfId="53" applyFont="1" applyFill="1" applyBorder="1" applyAlignment="1">
      <alignment horizontal="left"/>
      <protection/>
    </xf>
    <xf numFmtId="0" fontId="6" fillId="33" borderId="89" xfId="53" applyFont="1" applyFill="1" applyBorder="1" applyAlignment="1">
      <alignment horizontal="center" vertical="center"/>
      <protection/>
    </xf>
    <xf numFmtId="0" fontId="6" fillId="33" borderId="89" xfId="53" applyFont="1" applyFill="1" applyBorder="1" applyAlignment="1">
      <alignment horizontal="center" vertical="center" wrapText="1"/>
      <protection/>
    </xf>
    <xf numFmtId="0" fontId="6" fillId="33" borderId="90" xfId="53" applyFont="1" applyFill="1" applyBorder="1" applyAlignment="1">
      <alignment horizontal="center" vertical="center" wrapText="1"/>
      <protection/>
    </xf>
    <xf numFmtId="0" fontId="6" fillId="33" borderId="90" xfId="53" applyFont="1" applyFill="1" applyBorder="1" applyAlignment="1">
      <alignment horizontal="center" vertical="center"/>
      <protection/>
    </xf>
    <xf numFmtId="0" fontId="3" fillId="0" borderId="91" xfId="53" applyFont="1" applyFill="1" applyBorder="1" applyAlignment="1">
      <alignment horizontal="left"/>
      <protection/>
    </xf>
    <xf numFmtId="0" fontId="3" fillId="0" borderId="73" xfId="53" applyFont="1" applyFill="1" applyBorder="1" applyAlignment="1">
      <alignment horizontal="left"/>
      <protection/>
    </xf>
    <xf numFmtId="3" fontId="7" fillId="0" borderId="92" xfId="53" applyNumberFormat="1" applyFont="1" applyFill="1" applyBorder="1" applyAlignment="1" applyProtection="1">
      <alignment horizontal="center" vertical="center" wrapText="1"/>
      <protection locked="0"/>
    </xf>
    <xf numFmtId="3" fontId="7" fillId="0" borderId="93" xfId="53" applyNumberFormat="1" applyFont="1" applyFill="1" applyBorder="1" applyAlignment="1" applyProtection="1">
      <alignment horizontal="center" vertical="center" wrapText="1"/>
      <protection locked="0"/>
    </xf>
    <xf numFmtId="3" fontId="7" fillId="0" borderId="73" xfId="53" applyNumberFormat="1" applyFont="1" applyFill="1" applyBorder="1" applyAlignment="1" applyProtection="1">
      <alignment horizontal="center" vertical="center" wrapText="1"/>
      <protection locked="0"/>
    </xf>
    <xf numFmtId="3" fontId="8" fillId="41" borderId="73" xfId="53" applyNumberFormat="1" applyFont="1" applyFill="1" applyBorder="1" applyAlignment="1" applyProtection="1">
      <alignment horizontal="center" vertical="center" wrapText="1"/>
      <protection locked="0"/>
    </xf>
    <xf numFmtId="3" fontId="8" fillId="41" borderId="76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94" xfId="53" applyFont="1" applyFill="1" applyBorder="1" applyAlignment="1">
      <alignment horizontal="center" vertical="center"/>
      <protection/>
    </xf>
    <xf numFmtId="0" fontId="3" fillId="0" borderId="91" xfId="53" applyFont="1" applyFill="1" applyBorder="1" applyAlignment="1">
      <alignment horizontal="center"/>
      <protection/>
    </xf>
    <xf numFmtId="0" fontId="3" fillId="0" borderId="73" xfId="53" applyFont="1" applyFill="1" applyBorder="1" applyAlignment="1">
      <alignment horizontal="center"/>
      <protection/>
    </xf>
    <xf numFmtId="3" fontId="7" fillId="0" borderId="73" xfId="53" applyNumberFormat="1" applyFont="1" applyBorder="1" applyAlignment="1" applyProtection="1">
      <alignment horizontal="center" vertical="center" wrapText="1"/>
      <protection locked="0"/>
    </xf>
    <xf numFmtId="3" fontId="7" fillId="0" borderId="85" xfId="53" applyNumberFormat="1" applyFont="1" applyBorder="1" applyAlignment="1" applyProtection="1">
      <alignment horizontal="center" vertical="center" wrapText="1"/>
      <protection locked="0"/>
    </xf>
    <xf numFmtId="0" fontId="4" fillId="33" borderId="88" xfId="53" applyFont="1" applyFill="1" applyBorder="1" applyAlignment="1" applyProtection="1">
      <alignment horizontal="left" vertical="center" wrapText="1"/>
      <protection locked="0"/>
    </xf>
    <xf numFmtId="0" fontId="4" fillId="33" borderId="89" xfId="53" applyFont="1" applyFill="1" applyBorder="1" applyAlignment="1" applyProtection="1">
      <alignment horizontal="left" vertical="center" wrapText="1"/>
      <protection locked="0"/>
    </xf>
    <xf numFmtId="1" fontId="6" fillId="33" borderId="89" xfId="53" applyNumberFormat="1" applyFont="1" applyFill="1" applyBorder="1" applyAlignment="1" applyProtection="1">
      <alignment horizontal="center" vertical="center" wrapText="1"/>
      <protection locked="0"/>
    </xf>
    <xf numFmtId="1" fontId="6" fillId="33" borderId="9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91" xfId="53" applyFont="1" applyBorder="1" applyAlignment="1" applyProtection="1">
      <alignment horizontal="center" vertical="center" wrapText="1"/>
      <protection locked="0"/>
    </xf>
    <xf numFmtId="0" fontId="7" fillId="0" borderId="73" xfId="53" applyFont="1" applyBorder="1" applyAlignment="1" applyProtection="1">
      <alignment horizontal="center" vertical="center" wrapText="1"/>
      <protection locked="0"/>
    </xf>
    <xf numFmtId="0" fontId="7" fillId="0" borderId="73" xfId="53" applyFont="1" applyFill="1" applyBorder="1" applyAlignment="1" applyProtection="1">
      <alignment horizontal="center" vertical="center" wrapText="1"/>
      <protection hidden="1"/>
    </xf>
    <xf numFmtId="3" fontId="7" fillId="0" borderId="92" xfId="53" applyNumberFormat="1" applyFont="1" applyBorder="1" applyAlignment="1" applyProtection="1">
      <alignment horizontal="center" vertical="center" wrapText="1"/>
      <protection locked="0"/>
    </xf>
    <xf numFmtId="3" fontId="7" fillId="0" borderId="93" xfId="53" applyNumberFormat="1" applyFont="1" applyBorder="1" applyAlignment="1" applyProtection="1">
      <alignment horizontal="center" vertical="center" wrapText="1"/>
      <protection locked="0"/>
    </xf>
    <xf numFmtId="3" fontId="7" fillId="34" borderId="73" xfId="53" applyNumberFormat="1" applyFont="1" applyFill="1" applyBorder="1" applyAlignment="1" applyProtection="1">
      <alignment horizontal="center" vertical="center" wrapText="1"/>
      <protection locked="0"/>
    </xf>
    <xf numFmtId="3" fontId="7" fillId="34" borderId="76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62" xfId="53" applyFont="1" applyFill="1" applyBorder="1" applyAlignment="1" applyProtection="1">
      <alignment horizontal="center" vertical="center" wrapText="1"/>
      <protection hidden="1"/>
    </xf>
    <xf numFmtId="3" fontId="7" fillId="0" borderId="95" xfId="53" applyNumberFormat="1" applyFont="1" applyBorder="1" applyAlignment="1" applyProtection="1">
      <alignment horizontal="center" vertical="center" wrapText="1"/>
      <protection locked="0"/>
    </xf>
    <xf numFmtId="3" fontId="7" fillId="0" borderId="96" xfId="53" applyNumberFormat="1" applyFont="1" applyBorder="1" applyAlignment="1" applyProtection="1">
      <alignment horizontal="center" vertical="center" wrapText="1"/>
      <protection locked="0"/>
    </xf>
    <xf numFmtId="3" fontId="7" fillId="34" borderId="85" xfId="53" applyNumberFormat="1" applyFont="1" applyFill="1" applyBorder="1" applyAlignment="1" applyProtection="1">
      <alignment horizontal="center" vertical="center" wrapText="1"/>
      <protection locked="0"/>
    </xf>
    <xf numFmtId="3" fontId="7" fillId="34" borderId="86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85" xfId="53" applyFont="1" applyFill="1" applyBorder="1" applyAlignment="1" applyProtection="1">
      <alignment horizontal="center" vertical="center" wrapText="1"/>
      <protection hidden="1"/>
    </xf>
    <xf numFmtId="17" fontId="7" fillId="0" borderId="6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64" xfId="53" applyFont="1" applyFill="1" applyBorder="1" applyAlignment="1">
      <alignment horizontal="center"/>
      <protection/>
    </xf>
    <xf numFmtId="0" fontId="3" fillId="0" borderId="62" xfId="53" applyFont="1" applyFill="1" applyBorder="1" applyAlignment="1">
      <alignment horizontal="center"/>
      <protection/>
    </xf>
    <xf numFmtId="0" fontId="4" fillId="33" borderId="64" xfId="53" applyFont="1" applyFill="1" applyBorder="1" applyAlignment="1" applyProtection="1">
      <alignment horizontal="left" vertical="center" wrapText="1"/>
      <protection locked="0"/>
    </xf>
    <xf numFmtId="0" fontId="4" fillId="33" borderId="62" xfId="53" applyFont="1" applyFill="1" applyBorder="1" applyAlignment="1" applyProtection="1">
      <alignment horizontal="left" vertical="center" wrapText="1"/>
      <protection locked="0"/>
    </xf>
    <xf numFmtId="0" fontId="4" fillId="33" borderId="63" xfId="53" applyFont="1" applyFill="1" applyBorder="1" applyAlignment="1" applyProtection="1">
      <alignment horizontal="left" vertical="center" wrapText="1"/>
      <protection locked="0"/>
    </xf>
    <xf numFmtId="0" fontId="4" fillId="33" borderId="12" xfId="53" applyFont="1" applyFill="1" applyBorder="1" applyAlignment="1">
      <alignment horizontal="center" vertical="center"/>
      <protection/>
    </xf>
    <xf numFmtId="0" fontId="4" fillId="33" borderId="97" xfId="53" applyFont="1" applyFill="1" applyBorder="1" applyAlignment="1">
      <alignment horizontal="center" vertical="center"/>
      <protection/>
    </xf>
    <xf numFmtId="0" fontId="4" fillId="33" borderId="11" xfId="53" applyFont="1" applyFill="1" applyBorder="1" applyAlignment="1">
      <alignment horizontal="center" vertical="center"/>
      <protection/>
    </xf>
    <xf numFmtId="0" fontId="6" fillId="33" borderId="98" xfId="53" applyFont="1" applyFill="1" applyBorder="1" applyAlignment="1">
      <alignment horizontal="center" vertical="center"/>
      <protection/>
    </xf>
    <xf numFmtId="0" fontId="6" fillId="33" borderId="99" xfId="53" applyFont="1" applyFill="1" applyBorder="1" applyAlignment="1">
      <alignment horizontal="center" vertical="center"/>
      <protection/>
    </xf>
    <xf numFmtId="0" fontId="4" fillId="34" borderId="100" xfId="53" applyFont="1" applyFill="1" applyBorder="1" applyAlignment="1">
      <alignment horizontal="center"/>
      <protection/>
    </xf>
    <xf numFmtId="0" fontId="4" fillId="34" borderId="101" xfId="53" applyFont="1" applyFill="1" applyBorder="1" applyAlignment="1">
      <alignment horizontal="center"/>
      <protection/>
    </xf>
    <xf numFmtId="0" fontId="4" fillId="34" borderId="102" xfId="53" applyFont="1" applyFill="1" applyBorder="1" applyAlignment="1">
      <alignment horizontal="center"/>
      <protection/>
    </xf>
    <xf numFmtId="0" fontId="4" fillId="33" borderId="91" xfId="53" applyFont="1" applyFill="1" applyBorder="1" applyAlignment="1" applyProtection="1">
      <alignment horizontal="left" vertical="center" wrapText="1"/>
      <protection locked="0"/>
    </xf>
    <xf numFmtId="0" fontId="4" fillId="33" borderId="73" xfId="53" applyFont="1" applyFill="1" applyBorder="1" applyAlignment="1" applyProtection="1">
      <alignment horizontal="left" vertical="center" wrapText="1"/>
      <protection locked="0"/>
    </xf>
    <xf numFmtId="3" fontId="7" fillId="41" borderId="73" xfId="53" applyNumberFormat="1" applyFont="1" applyFill="1" applyBorder="1" applyAlignment="1" applyProtection="1">
      <alignment horizontal="center" vertical="center" wrapText="1"/>
      <protection locked="0"/>
    </xf>
    <xf numFmtId="3" fontId="7" fillId="41" borderId="76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75" xfId="53" applyFont="1" applyFill="1" applyBorder="1" applyAlignment="1">
      <alignment horizontal="center"/>
      <protection/>
    </xf>
    <xf numFmtId="0" fontId="3" fillId="0" borderId="70" xfId="53" applyFont="1" applyFill="1" applyBorder="1" applyAlignment="1">
      <alignment horizontal="center"/>
      <protection/>
    </xf>
    <xf numFmtId="3" fontId="7" fillId="34" borderId="70" xfId="53" applyNumberFormat="1" applyFont="1" applyFill="1" applyBorder="1" applyAlignment="1" applyProtection="1">
      <alignment horizontal="center" vertical="center" wrapText="1"/>
      <protection locked="0"/>
    </xf>
    <xf numFmtId="3" fontId="7" fillId="34" borderId="71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92" xfId="53" applyFont="1" applyFill="1" applyBorder="1" applyAlignment="1">
      <alignment horizontal="center"/>
      <protection/>
    </xf>
    <xf numFmtId="0" fontId="3" fillId="0" borderId="103" xfId="53" applyFont="1" applyFill="1" applyBorder="1" applyAlignment="1">
      <alignment horizontal="center"/>
      <protection/>
    </xf>
    <xf numFmtId="0" fontId="3" fillId="0" borderId="55" xfId="53" applyFont="1" applyFill="1" applyBorder="1" applyAlignment="1">
      <alignment horizontal="center"/>
      <protection/>
    </xf>
    <xf numFmtId="0" fontId="3" fillId="0" borderId="65" xfId="53" applyFont="1" applyFill="1" applyBorder="1" applyAlignment="1">
      <alignment horizontal="center"/>
      <protection/>
    </xf>
    <xf numFmtId="1" fontId="6" fillId="33" borderId="104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60" xfId="53" applyFont="1" applyFill="1" applyBorder="1" applyAlignment="1">
      <alignment horizontal="center"/>
      <protection/>
    </xf>
    <xf numFmtId="0" fontId="3" fillId="0" borderId="17" xfId="53" applyFont="1" applyFill="1" applyBorder="1" applyAlignment="1">
      <alignment horizontal="center"/>
      <protection/>
    </xf>
    <xf numFmtId="0" fontId="3" fillId="0" borderId="56" xfId="53" applyFont="1" applyFill="1" applyBorder="1" applyAlignment="1">
      <alignment horizontal="center"/>
      <protection/>
    </xf>
    <xf numFmtId="0" fontId="3" fillId="0" borderId="74" xfId="53" applyFont="1" applyFill="1" applyBorder="1" applyAlignment="1">
      <alignment horizontal="center"/>
      <protection/>
    </xf>
    <xf numFmtId="0" fontId="3" fillId="0" borderId="16" xfId="53" applyFont="1" applyFill="1" applyBorder="1" applyAlignment="1">
      <alignment horizontal="center"/>
      <protection/>
    </xf>
    <xf numFmtId="0" fontId="3" fillId="0" borderId="72" xfId="53" applyFont="1" applyFill="1" applyBorder="1" applyAlignment="1">
      <alignment horizontal="center"/>
      <protection/>
    </xf>
    <xf numFmtId="0" fontId="3" fillId="0" borderId="105" xfId="53" applyFont="1" applyBorder="1" applyAlignment="1">
      <alignment horizontal="center"/>
      <protection/>
    </xf>
    <xf numFmtId="0" fontId="3" fillId="0" borderId="106" xfId="53" applyFont="1" applyBorder="1" applyAlignment="1">
      <alignment horizontal="center"/>
      <protection/>
    </xf>
    <xf numFmtId="0" fontId="3" fillId="0" borderId="85" xfId="53" applyFont="1" applyFill="1" applyBorder="1" applyAlignment="1">
      <alignment horizontal="center"/>
      <protection/>
    </xf>
    <xf numFmtId="0" fontId="3" fillId="0" borderId="95" xfId="53" applyFont="1" applyFill="1" applyBorder="1" applyAlignment="1">
      <alignment horizontal="center"/>
      <protection/>
    </xf>
    <xf numFmtId="0" fontId="3" fillId="0" borderId="107" xfId="53" applyFont="1" applyFill="1" applyBorder="1" applyAlignment="1">
      <alignment horizontal="center"/>
      <protection/>
    </xf>
    <xf numFmtId="4" fontId="3" fillId="41" borderId="97" xfId="53" applyNumberFormat="1" applyFont="1" applyFill="1" applyBorder="1" applyAlignment="1">
      <alignment horizontal="center"/>
      <protection/>
    </xf>
    <xf numFmtId="0" fontId="3" fillId="41" borderId="108" xfId="53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67" xfId="53" applyFont="1" applyFill="1" applyBorder="1" applyAlignment="1">
      <alignment horizontal="center"/>
      <protection/>
    </xf>
    <xf numFmtId="0" fontId="3" fillId="0" borderId="18" xfId="53" applyFont="1" applyFill="1" applyBorder="1" applyAlignment="1">
      <alignment horizontal="center"/>
      <protection/>
    </xf>
    <xf numFmtId="0" fontId="3" fillId="0" borderId="79" xfId="53" applyFont="1" applyFill="1" applyBorder="1" applyAlignment="1">
      <alignment horizontal="center"/>
      <protection/>
    </xf>
    <xf numFmtId="0" fontId="3" fillId="0" borderId="80" xfId="53" applyFont="1" applyFill="1" applyBorder="1" applyAlignment="1">
      <alignment horizontal="center"/>
      <protection/>
    </xf>
    <xf numFmtId="0" fontId="7" fillId="0" borderId="29" xfId="53" applyFont="1" applyFill="1" applyBorder="1" applyAlignment="1" applyProtection="1">
      <alignment horizontal="left" vertical="center" wrapText="1"/>
      <protection hidden="1"/>
    </xf>
    <xf numFmtId="0" fontId="7" fillId="0" borderId="23" xfId="53" applyFont="1" applyFill="1" applyBorder="1" applyAlignment="1" applyProtection="1">
      <alignment horizontal="left" vertical="center" wrapText="1"/>
      <protection hidden="1"/>
    </xf>
    <xf numFmtId="0" fontId="7" fillId="0" borderId="29" xfId="53" applyFont="1" applyFill="1" applyBorder="1" applyAlignment="1" applyProtection="1">
      <alignment horizontal="left" vertical="center"/>
      <protection hidden="1"/>
    </xf>
    <xf numFmtId="0" fontId="7" fillId="0" borderId="23" xfId="53" applyFont="1" applyFill="1" applyBorder="1" applyAlignment="1" applyProtection="1">
      <alignment horizontal="left" vertical="center"/>
      <protection hidden="1"/>
    </xf>
    <xf numFmtId="0" fontId="6" fillId="33" borderId="23" xfId="53" applyFont="1" applyFill="1" applyBorder="1" applyAlignment="1">
      <alignment horizontal="center" vertical="center"/>
      <protection/>
    </xf>
    <xf numFmtId="0" fontId="3" fillId="0" borderId="109" xfId="53" applyFont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  <xf numFmtId="0" fontId="4" fillId="0" borderId="29" xfId="53" applyFont="1" applyBorder="1" applyAlignment="1">
      <alignment horizontal="center" vertical="center" wrapText="1"/>
      <protection/>
    </xf>
    <xf numFmtId="0" fontId="4" fillId="0" borderId="23" xfId="53" applyFont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center" vertical="center" wrapText="1"/>
      <protection/>
    </xf>
    <xf numFmtId="0" fontId="4" fillId="34" borderId="29" xfId="53" applyFont="1" applyFill="1" applyBorder="1" applyAlignment="1">
      <alignment horizontal="center"/>
      <protection/>
    </xf>
    <xf numFmtId="0" fontId="4" fillId="34" borderId="23" xfId="53" applyFont="1" applyFill="1" applyBorder="1" applyAlignment="1">
      <alignment horizontal="center"/>
      <protection/>
    </xf>
    <xf numFmtId="0" fontId="4" fillId="34" borderId="24" xfId="53" applyFont="1" applyFill="1" applyBorder="1" applyAlignment="1">
      <alignment horizontal="center"/>
      <protection/>
    </xf>
    <xf numFmtId="0" fontId="11" fillId="33" borderId="29" xfId="53" applyFont="1" applyFill="1" applyBorder="1" applyAlignment="1" applyProtection="1">
      <alignment horizontal="center" vertical="center"/>
      <protection hidden="1"/>
    </xf>
    <xf numFmtId="0" fontId="11" fillId="33" borderId="23" xfId="53" applyFont="1" applyFill="1" applyBorder="1" applyAlignment="1" applyProtection="1">
      <alignment horizontal="center" vertical="center"/>
      <protection hidden="1"/>
    </xf>
    <xf numFmtId="0" fontId="6" fillId="33" borderId="29" xfId="53" applyFont="1" applyFill="1" applyBorder="1" applyAlignment="1" applyProtection="1">
      <alignment horizontal="center" vertical="center"/>
      <protection hidden="1"/>
    </xf>
    <xf numFmtId="0" fontId="6" fillId="33" borderId="23" xfId="53" applyFont="1" applyFill="1" applyBorder="1" applyAlignment="1" applyProtection="1">
      <alignment horizontal="center" vertical="center"/>
      <protection hidden="1"/>
    </xf>
    <xf numFmtId="0" fontId="6" fillId="33" borderId="24" xfId="53" applyFont="1" applyFill="1" applyBorder="1" applyAlignment="1">
      <alignment horizontal="center" vertical="center"/>
      <protection/>
    </xf>
    <xf numFmtId="0" fontId="8" fillId="33" borderId="110" xfId="53" applyFont="1" applyFill="1" applyBorder="1" applyAlignment="1" applyProtection="1">
      <alignment horizontal="left" vertical="center"/>
      <protection hidden="1"/>
    </xf>
    <xf numFmtId="0" fontId="8" fillId="33" borderId="25" xfId="53" applyFont="1" applyFill="1" applyBorder="1" applyAlignment="1" applyProtection="1">
      <alignment horizontal="left" vertical="center"/>
      <protection hidden="1"/>
    </xf>
    <xf numFmtId="0" fontId="4" fillId="34" borderId="109" xfId="53" applyFont="1" applyFill="1" applyBorder="1" applyAlignment="1">
      <alignment horizontal="center"/>
      <protection/>
    </xf>
    <xf numFmtId="0" fontId="4" fillId="34" borderId="21" xfId="53" applyFont="1" applyFill="1" applyBorder="1" applyAlignment="1">
      <alignment horizontal="center"/>
      <protection/>
    </xf>
    <xf numFmtId="0" fontId="4" fillId="34" borderId="22" xfId="53" applyFont="1" applyFill="1" applyBorder="1" applyAlignment="1">
      <alignment horizontal="center"/>
      <protection/>
    </xf>
    <xf numFmtId="0" fontId="4" fillId="33" borderId="29" xfId="53" applyFont="1" applyFill="1" applyBorder="1" applyAlignment="1" applyProtection="1">
      <alignment horizontal="center" vertical="center"/>
      <protection hidden="1"/>
    </xf>
    <xf numFmtId="0" fontId="4" fillId="33" borderId="23" xfId="53" applyFont="1" applyFill="1" applyBorder="1" applyAlignment="1" applyProtection="1">
      <alignment horizontal="center" vertical="center"/>
      <protection hidden="1"/>
    </xf>
    <xf numFmtId="0" fontId="3" fillId="33" borderId="29" xfId="53" applyFont="1" applyFill="1" applyBorder="1" applyAlignment="1" applyProtection="1">
      <alignment horizontal="center" vertical="center"/>
      <protection hidden="1"/>
    </xf>
    <xf numFmtId="0" fontId="3" fillId="33" borderId="23" xfId="53" applyFont="1" applyFill="1" applyBorder="1" applyAlignment="1" applyProtection="1">
      <alignment horizontal="center" vertical="center"/>
      <protection hidden="1"/>
    </xf>
    <xf numFmtId="0" fontId="8" fillId="33" borderId="29" xfId="53" applyFont="1" applyFill="1" applyBorder="1" applyAlignment="1" applyProtection="1">
      <alignment horizontal="left" vertical="center"/>
      <protection hidden="1"/>
    </xf>
    <xf numFmtId="0" fontId="8" fillId="33" borderId="23" xfId="53" applyFont="1" applyFill="1" applyBorder="1" applyAlignment="1" applyProtection="1">
      <alignment horizontal="left" vertical="center"/>
      <protection hidden="1"/>
    </xf>
    <xf numFmtId="174" fontId="6" fillId="34" borderId="23" xfId="53" applyNumberFormat="1" applyFont="1" applyFill="1" applyBorder="1" applyAlignment="1" applyProtection="1">
      <alignment horizontal="center" vertical="center"/>
      <protection locked="0"/>
    </xf>
    <xf numFmtId="174" fontId="6" fillId="34" borderId="24" xfId="53" applyNumberFormat="1" applyFont="1" applyFill="1" applyBorder="1" applyAlignment="1" applyProtection="1">
      <alignment horizontal="center" vertical="center"/>
      <protection locked="0"/>
    </xf>
    <xf numFmtId="174" fontId="6" fillId="0" borderId="14" xfId="53" applyNumberFormat="1" applyFont="1" applyFill="1" applyBorder="1" applyAlignment="1" applyProtection="1">
      <alignment horizontal="center" vertical="center"/>
      <protection locked="0"/>
    </xf>
    <xf numFmtId="174" fontId="6" fillId="0" borderId="111" xfId="53" applyNumberFormat="1" applyFont="1" applyFill="1" applyBorder="1" applyAlignment="1" applyProtection="1">
      <alignment horizontal="center" vertical="center"/>
      <protection locked="0"/>
    </xf>
    <xf numFmtId="174" fontId="6" fillId="0" borderId="23" xfId="53" applyNumberFormat="1" applyFont="1" applyFill="1" applyBorder="1" applyAlignment="1" applyProtection="1">
      <alignment horizontal="center" vertical="center"/>
      <protection locked="0"/>
    </xf>
    <xf numFmtId="174" fontId="6" fillId="0" borderId="24" xfId="53" applyNumberFormat="1" applyFont="1" applyFill="1" applyBorder="1" applyAlignment="1" applyProtection="1">
      <alignment horizontal="center" vertical="center"/>
      <protection locked="0"/>
    </xf>
    <xf numFmtId="0" fontId="4" fillId="33" borderId="29" xfId="53" applyFont="1" applyFill="1" applyBorder="1" applyAlignment="1">
      <alignment horizontal="center"/>
      <protection/>
    </xf>
    <xf numFmtId="0" fontId="4" fillId="33" borderId="23" xfId="53" applyFont="1" applyFill="1" applyBorder="1" applyAlignment="1">
      <alignment horizontal="center"/>
      <protection/>
    </xf>
    <xf numFmtId="10" fontId="13" fillId="34" borderId="23" xfId="53" applyNumberFormat="1" applyFont="1" applyFill="1" applyBorder="1" applyAlignment="1" applyProtection="1">
      <alignment horizontal="center" vertical="center"/>
      <protection/>
    </xf>
    <xf numFmtId="10" fontId="13" fillId="34" borderId="24" xfId="53" applyNumberFormat="1" applyFont="1" applyFill="1" applyBorder="1" applyAlignment="1" applyProtection="1">
      <alignment horizontal="center" vertical="center"/>
      <protection/>
    </xf>
    <xf numFmtId="0" fontId="14" fillId="0" borderId="29" xfId="53" applyFont="1" applyBorder="1" applyAlignment="1" applyProtection="1">
      <alignment horizontal="center" vertical="center"/>
      <protection hidden="1"/>
    </xf>
    <xf numFmtId="0" fontId="3" fillId="0" borderId="23" xfId="53" applyFont="1" applyBorder="1" applyAlignment="1" applyProtection="1">
      <alignment horizontal="center" vertical="center"/>
      <protection hidden="1"/>
    </xf>
    <xf numFmtId="0" fontId="3" fillId="0" borderId="29" xfId="53" applyFont="1" applyBorder="1" applyAlignment="1" applyProtection="1">
      <alignment horizontal="center" vertical="center"/>
      <protection hidden="1"/>
    </xf>
    <xf numFmtId="0" fontId="8" fillId="0" borderId="29" xfId="53" applyFont="1" applyBorder="1" applyAlignment="1" applyProtection="1">
      <alignment horizontal="center" vertical="center"/>
      <protection hidden="1"/>
    </xf>
    <xf numFmtId="0" fontId="8" fillId="0" borderId="23" xfId="53" applyFont="1" applyBorder="1" applyAlignment="1" applyProtection="1">
      <alignment horizontal="center" vertical="center"/>
      <protection hidden="1"/>
    </xf>
    <xf numFmtId="10" fontId="12" fillId="0" borderId="23" xfId="53" applyNumberFormat="1" applyFont="1" applyFill="1" applyBorder="1" applyAlignment="1" applyProtection="1">
      <alignment horizontal="center" vertical="center"/>
      <protection/>
    </xf>
    <xf numFmtId="174" fontId="6" fillId="34" borderId="25" xfId="53" applyNumberFormat="1" applyFont="1" applyFill="1" applyBorder="1" applyAlignment="1" applyProtection="1">
      <alignment horizontal="center" vertical="center"/>
      <protection locked="0"/>
    </xf>
    <xf numFmtId="174" fontId="6" fillId="34" borderId="26" xfId="53" applyNumberFormat="1" applyFont="1" applyFill="1" applyBorder="1" applyAlignment="1" applyProtection="1">
      <alignment horizontal="center" vertical="center"/>
      <protection locked="0"/>
    </xf>
    <xf numFmtId="0" fontId="4" fillId="0" borderId="109" xfId="53" applyFont="1" applyBorder="1" applyAlignment="1">
      <alignment horizontal="center" vertical="center" wrapText="1"/>
      <protection/>
    </xf>
    <xf numFmtId="0" fontId="4" fillId="0" borderId="21" xfId="53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center" vertical="center" wrapText="1"/>
      <protection/>
    </xf>
    <xf numFmtId="0" fontId="4" fillId="34" borderId="29" xfId="53" applyFont="1" applyFill="1" applyBorder="1" applyAlignment="1">
      <alignment horizontal="left"/>
      <protection/>
    </xf>
    <xf numFmtId="0" fontId="4" fillId="34" borderId="23" xfId="53" applyFont="1" applyFill="1" applyBorder="1" applyAlignment="1">
      <alignment horizontal="left"/>
      <protection/>
    </xf>
    <xf numFmtId="0" fontId="4" fillId="34" borderId="24" xfId="53" applyFont="1" applyFill="1" applyBorder="1" applyAlignment="1">
      <alignment horizontal="left"/>
      <protection/>
    </xf>
    <xf numFmtId="0" fontId="7" fillId="0" borderId="110" xfId="53" applyFont="1" applyFill="1" applyBorder="1" applyAlignment="1" applyProtection="1">
      <alignment horizontal="left" vertical="center" wrapText="1"/>
      <protection hidden="1"/>
    </xf>
    <xf numFmtId="0" fontId="7" fillId="0" borderId="25" xfId="53" applyFont="1" applyFill="1" applyBorder="1" applyAlignment="1" applyProtection="1">
      <alignment horizontal="left" vertical="center" wrapText="1"/>
      <protection hidden="1"/>
    </xf>
    <xf numFmtId="174" fontId="6" fillId="0" borderId="10" xfId="53" applyNumberFormat="1" applyFont="1" applyFill="1" applyBorder="1" applyAlignment="1" applyProtection="1">
      <alignment horizontal="center" vertical="center"/>
      <protection locked="0"/>
    </xf>
    <xf numFmtId="174" fontId="6" fillId="0" borderId="108" xfId="53" applyNumberFormat="1" applyFont="1" applyFill="1" applyBorder="1" applyAlignment="1" applyProtection="1">
      <alignment horizontal="center" vertical="center"/>
      <protection locked="0"/>
    </xf>
    <xf numFmtId="174" fontId="6" fillId="0" borderId="25" xfId="53" applyNumberFormat="1" applyFont="1" applyFill="1" applyBorder="1" applyAlignment="1" applyProtection="1">
      <alignment horizontal="center" vertical="center"/>
      <protection locked="0"/>
    </xf>
    <xf numFmtId="174" fontId="6" fillId="0" borderId="26" xfId="53" applyNumberFormat="1" applyFont="1" applyFill="1" applyBorder="1" applyAlignment="1" applyProtection="1">
      <alignment horizontal="center" vertical="center"/>
      <protection locked="0"/>
    </xf>
    <xf numFmtId="174" fontId="12" fillId="0" borderId="23" xfId="53" applyNumberFormat="1" applyFont="1" applyFill="1" applyBorder="1" applyAlignment="1" applyProtection="1">
      <alignment horizontal="center" vertical="center"/>
      <protection/>
    </xf>
    <xf numFmtId="174" fontId="12" fillId="0" borderId="24" xfId="53" applyNumberFormat="1" applyFont="1" applyFill="1" applyBorder="1" applyAlignment="1" applyProtection="1">
      <alignment horizontal="center" vertical="center"/>
      <protection/>
    </xf>
    <xf numFmtId="174" fontId="12" fillId="0" borderId="87" xfId="53" applyNumberFormat="1" applyFont="1" applyFill="1" applyBorder="1" applyAlignment="1" applyProtection="1">
      <alignment horizontal="center" vertical="center"/>
      <protection/>
    </xf>
    <xf numFmtId="174" fontId="12" fillId="0" borderId="49" xfId="53" applyNumberFormat="1" applyFont="1" applyFill="1" applyBorder="1" applyAlignment="1" applyProtection="1">
      <alignment horizontal="center" vertical="center"/>
      <protection/>
    </xf>
    <xf numFmtId="174" fontId="12" fillId="0" borderId="112" xfId="53" applyNumberFormat="1" applyFont="1" applyFill="1" applyBorder="1" applyAlignment="1" applyProtection="1">
      <alignment horizontal="center" vertical="center"/>
      <protection/>
    </xf>
    <xf numFmtId="174" fontId="12" fillId="0" borderId="28" xfId="53" applyNumberFormat="1" applyFont="1" applyFill="1" applyBorder="1" applyAlignment="1" applyProtection="1">
      <alignment horizontal="center" vertical="center"/>
      <protection/>
    </xf>
    <xf numFmtId="174" fontId="12" fillId="0" borderId="113" xfId="53" applyNumberFormat="1" applyFont="1" applyFill="1" applyBorder="1" applyAlignment="1" applyProtection="1">
      <alignment horizontal="center" vertical="center"/>
      <protection/>
    </xf>
    <xf numFmtId="174" fontId="12" fillId="0" borderId="114" xfId="53" applyNumberFormat="1" applyFont="1" applyFill="1" applyBorder="1" applyAlignment="1" applyProtection="1">
      <alignment horizontal="center" vertical="center"/>
      <protection/>
    </xf>
    <xf numFmtId="174" fontId="13" fillId="34" borderId="23" xfId="53" applyNumberFormat="1" applyFont="1" applyFill="1" applyBorder="1" applyAlignment="1" applyProtection="1">
      <alignment horizontal="center" vertical="center"/>
      <protection/>
    </xf>
    <xf numFmtId="174" fontId="13" fillId="34" borderId="24" xfId="53" applyNumberFormat="1" applyFont="1" applyFill="1" applyBorder="1" applyAlignment="1" applyProtection="1">
      <alignment horizontal="center" vertical="center"/>
      <protection/>
    </xf>
    <xf numFmtId="174" fontId="13" fillId="34" borderId="87" xfId="53" applyNumberFormat="1" applyFont="1" applyFill="1" applyBorder="1" applyAlignment="1" applyProtection="1">
      <alignment horizontal="center" vertical="center"/>
      <protection/>
    </xf>
    <xf numFmtId="174" fontId="13" fillId="34" borderId="49" xfId="53" applyNumberFormat="1" applyFont="1" applyFill="1" applyBorder="1" applyAlignment="1" applyProtection="1">
      <alignment horizontal="center" vertical="center"/>
      <protection/>
    </xf>
    <xf numFmtId="174" fontId="13" fillId="34" borderId="112" xfId="53" applyNumberFormat="1" applyFont="1" applyFill="1" applyBorder="1" applyAlignment="1" applyProtection="1">
      <alignment horizontal="center" vertical="center"/>
      <protection/>
    </xf>
    <xf numFmtId="174" fontId="13" fillId="34" borderId="28" xfId="53" applyNumberFormat="1" applyFont="1" applyFill="1" applyBorder="1" applyAlignment="1" applyProtection="1">
      <alignment horizontal="center" vertical="center"/>
      <protection/>
    </xf>
    <xf numFmtId="174" fontId="13" fillId="34" borderId="113" xfId="53" applyNumberFormat="1" applyFont="1" applyFill="1" applyBorder="1" applyAlignment="1" applyProtection="1">
      <alignment horizontal="center" vertical="center"/>
      <protection/>
    </xf>
    <xf numFmtId="174" fontId="13" fillId="34" borderId="114" xfId="53" applyNumberFormat="1" applyFont="1" applyFill="1" applyBorder="1" applyAlignment="1" applyProtection="1">
      <alignment horizontal="center" vertical="center"/>
      <protection/>
    </xf>
    <xf numFmtId="174" fontId="13" fillId="34" borderId="48" xfId="53" applyNumberFormat="1" applyFont="1" applyFill="1" applyBorder="1" applyAlignment="1" applyProtection="1">
      <alignment horizontal="center" vertical="center"/>
      <protection/>
    </xf>
    <xf numFmtId="174" fontId="13" fillId="34" borderId="27" xfId="53" applyNumberFormat="1" applyFont="1" applyFill="1" applyBorder="1" applyAlignment="1" applyProtection="1">
      <alignment horizontal="center" vertical="center"/>
      <protection/>
    </xf>
    <xf numFmtId="174" fontId="13" fillId="34" borderId="115" xfId="53" applyNumberFormat="1" applyFont="1" applyFill="1" applyBorder="1" applyAlignment="1" applyProtection="1">
      <alignment horizontal="center" vertical="center"/>
      <protection/>
    </xf>
    <xf numFmtId="0" fontId="7" fillId="0" borderId="29" xfId="53" applyFont="1" applyBorder="1" applyAlignment="1" applyProtection="1">
      <alignment horizontal="center" vertical="center"/>
      <protection hidden="1"/>
    </xf>
    <xf numFmtId="10" fontId="13" fillId="34" borderId="87" xfId="53" applyNumberFormat="1" applyFont="1" applyFill="1" applyBorder="1" applyAlignment="1" applyProtection="1">
      <alignment horizontal="center" vertical="center"/>
      <protection/>
    </xf>
    <xf numFmtId="10" fontId="13" fillId="34" borderId="45" xfId="53" applyNumberFormat="1" applyFont="1" applyFill="1" applyBorder="1" applyAlignment="1" applyProtection="1">
      <alignment horizontal="center" vertical="center"/>
      <protection/>
    </xf>
    <xf numFmtId="10" fontId="13" fillId="34" borderId="112" xfId="53" applyNumberFormat="1" applyFont="1" applyFill="1" applyBorder="1" applyAlignment="1" applyProtection="1">
      <alignment horizontal="center" vertical="center"/>
      <protection/>
    </xf>
    <xf numFmtId="10" fontId="13" fillId="34" borderId="116" xfId="53" applyNumberFormat="1" applyFont="1" applyFill="1" applyBorder="1" applyAlignment="1" applyProtection="1">
      <alignment horizontal="center" vertical="center"/>
      <protection/>
    </xf>
    <xf numFmtId="10" fontId="13" fillId="34" borderId="113" xfId="53" applyNumberFormat="1" applyFont="1" applyFill="1" applyBorder="1" applyAlignment="1" applyProtection="1">
      <alignment horizontal="center" vertical="center"/>
      <protection/>
    </xf>
    <xf numFmtId="10" fontId="13" fillId="34" borderId="117" xfId="53" applyNumberFormat="1" applyFont="1" applyFill="1" applyBorder="1" applyAlignment="1" applyProtection="1">
      <alignment horizontal="center" vertical="center"/>
      <protection/>
    </xf>
    <xf numFmtId="0" fontId="2" fillId="0" borderId="0" xfId="53" applyAlignment="1">
      <alignment/>
      <protection/>
    </xf>
    <xf numFmtId="10" fontId="12" fillId="0" borderId="25" xfId="53" applyNumberFormat="1" applyFont="1" applyFill="1" applyBorder="1" applyAlignment="1" applyProtection="1">
      <alignment horizontal="center" vertical="center"/>
      <protection/>
    </xf>
    <xf numFmtId="10" fontId="13" fillId="34" borderId="25" xfId="53" applyNumberFormat="1" applyFont="1" applyFill="1" applyBorder="1" applyAlignment="1" applyProtection="1">
      <alignment horizontal="center" vertical="center"/>
      <protection/>
    </xf>
    <xf numFmtId="0" fontId="3" fillId="0" borderId="110" xfId="53" applyFont="1" applyBorder="1" applyAlignment="1" applyProtection="1">
      <alignment horizontal="center" vertical="center"/>
      <protection hidden="1"/>
    </xf>
    <xf numFmtId="0" fontId="3" fillId="0" borderId="25" xfId="53" applyFont="1" applyBorder="1" applyAlignment="1" applyProtection="1">
      <alignment horizontal="center" vertical="center"/>
      <protection hidden="1"/>
    </xf>
    <xf numFmtId="0" fontId="18" fillId="0" borderId="50" xfId="0" applyFont="1" applyBorder="1" applyAlignment="1">
      <alignment horizontal="center" vertical="center"/>
    </xf>
    <xf numFmtId="0" fontId="18" fillId="0" borderId="1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5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vertic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rmale 3" xfId="51"/>
    <cellStyle name="Normale 4" xfId="52"/>
    <cellStyle name="Normale 5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  <cellStyle name="Währung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Elisabetta\Temporary%20Internet%20Files\OLK7\OBJ_rev2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m_cop"/>
      <sheetName val="m_obj"/>
      <sheetName val="db1"/>
      <sheetName val="Cop"/>
    </sheetNames>
    <sheetDataSet>
      <sheetData sheetId="2">
        <row r="2">
          <cell r="B2" t="str">
            <v>AREA 1 PROVA</v>
          </cell>
          <cell r="C2" t="str">
            <v>Nome e cognome</v>
          </cell>
          <cell r="E2" t="str">
            <v>SVIL</v>
          </cell>
        </row>
        <row r="3">
          <cell r="E3" t="str">
            <v>S</v>
          </cell>
        </row>
        <row r="4">
          <cell r="E4" t="str">
            <v>PROC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SheetLayoutView="100" zoomScalePageLayoutView="0" workbookViewId="0" topLeftCell="A1">
      <selection activeCell="D43" sqref="D43"/>
    </sheetView>
  </sheetViews>
  <sheetFormatPr defaultColWidth="9.140625" defaultRowHeight="12.75" customHeight="1"/>
  <cols>
    <col min="1" max="1" width="4.140625" style="0" customWidth="1"/>
    <col min="2" max="2" width="43.57421875" style="0" customWidth="1"/>
    <col min="3" max="3" width="12.8515625" style="0" customWidth="1"/>
    <col min="4" max="4" width="64.28125" style="0" customWidth="1"/>
    <col min="5" max="5" width="42.421875" style="59" customWidth="1"/>
    <col min="6" max="7" width="9.140625" style="58" hidden="1" customWidth="1"/>
    <col min="8" max="16384" width="9.140625" style="58" customWidth="1"/>
  </cols>
  <sheetData>
    <row r="1" spans="1:5" s="57" customFormat="1" ht="29.25" customHeight="1">
      <c r="A1" s="1" t="s">
        <v>273</v>
      </c>
      <c r="B1" s="1" t="s">
        <v>276</v>
      </c>
      <c r="C1" s="1" t="s">
        <v>53</v>
      </c>
      <c r="D1" s="1" t="s">
        <v>275</v>
      </c>
      <c r="E1" s="56" t="s">
        <v>274</v>
      </c>
    </row>
    <row r="2" spans="1:5" ht="15" customHeight="1">
      <c r="A2">
        <v>1</v>
      </c>
      <c r="B2" t="s">
        <v>0</v>
      </c>
      <c r="C2">
        <v>1</v>
      </c>
      <c r="D2" t="s">
        <v>13</v>
      </c>
      <c r="E2" s="115"/>
    </row>
    <row r="3" spans="3:5" ht="18" customHeight="1">
      <c r="C3">
        <v>2</v>
      </c>
      <c r="D3" t="s">
        <v>14</v>
      </c>
      <c r="E3" s="115"/>
    </row>
    <row r="4" spans="3:5" ht="15" customHeight="1">
      <c r="C4">
        <v>3</v>
      </c>
      <c r="D4" t="s">
        <v>15</v>
      </c>
      <c r="E4" s="115"/>
    </row>
    <row r="5" spans="3:5" ht="15" customHeight="1">
      <c r="C5">
        <v>4</v>
      </c>
      <c r="D5" t="s">
        <v>16</v>
      </c>
      <c r="E5" s="115"/>
    </row>
    <row r="6" spans="3:5" ht="15" customHeight="1">
      <c r="C6">
        <v>5</v>
      </c>
      <c r="D6" t="s">
        <v>17</v>
      </c>
      <c r="E6" s="115"/>
    </row>
    <row r="7" spans="3:5" ht="15" customHeight="1">
      <c r="C7">
        <v>6</v>
      </c>
      <c r="D7" t="s">
        <v>18</v>
      </c>
      <c r="E7" s="115"/>
    </row>
    <row r="8" spans="3:5" ht="15" customHeight="1">
      <c r="C8">
        <v>7</v>
      </c>
      <c r="D8" t="s">
        <v>19</v>
      </c>
      <c r="E8" s="115"/>
    </row>
    <row r="9" spans="3:5" ht="12.75" customHeight="1">
      <c r="C9">
        <v>8</v>
      </c>
      <c r="D9" t="s">
        <v>20</v>
      </c>
      <c r="E9" s="115"/>
    </row>
    <row r="10" spans="3:5" ht="12.75" customHeight="1">
      <c r="C10">
        <v>11</v>
      </c>
      <c r="D10" t="s">
        <v>21</v>
      </c>
      <c r="E10" s="115"/>
    </row>
    <row r="11" spans="1:5" ht="12.75" customHeight="1">
      <c r="A11">
        <v>3</v>
      </c>
      <c r="B11" t="s">
        <v>1</v>
      </c>
      <c r="C11">
        <v>1</v>
      </c>
      <c r="D11" t="s">
        <v>22</v>
      </c>
      <c r="E11" s="116"/>
    </row>
    <row r="12" spans="3:5" ht="12.75" customHeight="1">
      <c r="C12">
        <v>2</v>
      </c>
      <c r="D12" t="s">
        <v>23</v>
      </c>
      <c r="E12" s="116"/>
    </row>
    <row r="13" spans="1:5" ht="12.75" customHeight="1">
      <c r="A13">
        <v>4</v>
      </c>
      <c r="B13" t="s">
        <v>2</v>
      </c>
      <c r="C13">
        <v>1</v>
      </c>
      <c r="D13" t="s">
        <v>24</v>
      </c>
      <c r="E13" s="115"/>
    </row>
    <row r="14" spans="3:5" ht="12.75" customHeight="1">
      <c r="C14">
        <v>2</v>
      </c>
      <c r="D14" t="s">
        <v>25</v>
      </c>
      <c r="E14" s="115"/>
    </row>
    <row r="15" spans="3:5" ht="12.75" customHeight="1">
      <c r="C15">
        <v>4</v>
      </c>
      <c r="D15" t="s">
        <v>306</v>
      </c>
      <c r="E15" s="115"/>
    </row>
    <row r="16" spans="3:5" ht="12.75" customHeight="1">
      <c r="C16">
        <v>6</v>
      </c>
      <c r="D16" t="s">
        <v>27</v>
      </c>
      <c r="E16" s="115"/>
    </row>
    <row r="17" spans="1:5" ht="30">
      <c r="A17" s="283">
        <v>5</v>
      </c>
      <c r="B17" s="2" t="s">
        <v>3</v>
      </c>
      <c r="C17" s="283">
        <v>1</v>
      </c>
      <c r="D17" s="283" t="s">
        <v>28</v>
      </c>
      <c r="E17" s="115"/>
    </row>
    <row r="18" spans="3:5" ht="12.75" customHeight="1">
      <c r="C18">
        <v>2</v>
      </c>
      <c r="D18" t="s">
        <v>29</v>
      </c>
      <c r="E18" s="115"/>
    </row>
    <row r="19" spans="1:5" ht="12.75" customHeight="1">
      <c r="A19">
        <v>6</v>
      </c>
      <c r="B19" t="s">
        <v>4</v>
      </c>
      <c r="C19">
        <v>1</v>
      </c>
      <c r="D19" t="s">
        <v>30</v>
      </c>
      <c r="E19" s="115"/>
    </row>
    <row r="20" spans="3:5" ht="12.75" customHeight="1">
      <c r="C20">
        <v>2</v>
      </c>
      <c r="D20" t="s">
        <v>31</v>
      </c>
      <c r="E20" s="115"/>
    </row>
    <row r="21" spans="1:5" ht="12.75" customHeight="1">
      <c r="A21" s="283">
        <v>8</v>
      </c>
      <c r="B21" t="s">
        <v>5</v>
      </c>
      <c r="C21">
        <v>1</v>
      </c>
      <c r="D21" t="s">
        <v>32</v>
      </c>
      <c r="E21" s="115"/>
    </row>
    <row r="22" spans="3:5" ht="12.75" customHeight="1">
      <c r="C22">
        <v>2</v>
      </c>
      <c r="D22" s="2" t="s">
        <v>33</v>
      </c>
      <c r="E22" s="115"/>
    </row>
    <row r="23" spans="1:5" ht="30">
      <c r="A23" s="283">
        <v>9</v>
      </c>
      <c r="B23" s="2" t="s">
        <v>6</v>
      </c>
      <c r="C23" s="283">
        <v>1</v>
      </c>
      <c r="D23" s="283" t="s">
        <v>34</v>
      </c>
      <c r="E23" s="115"/>
    </row>
    <row r="24" spans="3:5" ht="29.25" customHeight="1">
      <c r="C24" s="283">
        <v>2</v>
      </c>
      <c r="D24" s="283" t="s">
        <v>35</v>
      </c>
      <c r="E24" s="115"/>
    </row>
    <row r="25" spans="3:5" ht="12.75" customHeight="1">
      <c r="C25">
        <v>3</v>
      </c>
      <c r="D25" t="s">
        <v>36</v>
      </c>
      <c r="E25" s="115"/>
    </row>
    <row r="26" spans="3:5" ht="12.75" customHeight="1">
      <c r="C26">
        <v>4</v>
      </c>
      <c r="D26" t="s">
        <v>37</v>
      </c>
      <c r="E26" s="115"/>
    </row>
    <row r="27" spans="3:5" ht="12.75" customHeight="1">
      <c r="C27">
        <v>5</v>
      </c>
      <c r="D27" s="285" t="s">
        <v>293</v>
      </c>
      <c r="E27" s="115"/>
    </row>
    <row r="28" spans="3:5" ht="12.75" customHeight="1">
      <c r="C28">
        <v>8</v>
      </c>
      <c r="D28" s="283" t="s">
        <v>38</v>
      </c>
      <c r="E28" s="115"/>
    </row>
    <row r="29" spans="1:5" ht="12.75" customHeight="1">
      <c r="A29">
        <v>10</v>
      </c>
      <c r="B29" t="s">
        <v>7</v>
      </c>
      <c r="C29">
        <v>2</v>
      </c>
      <c r="D29" t="s">
        <v>39</v>
      </c>
      <c r="E29" s="115"/>
    </row>
    <row r="30" spans="3:5" ht="12.75" customHeight="1">
      <c r="C30">
        <v>5</v>
      </c>
      <c r="D30" t="s">
        <v>40</v>
      </c>
      <c r="E30" s="115"/>
    </row>
    <row r="31" spans="1:5" ht="12.75" customHeight="1">
      <c r="A31">
        <v>11</v>
      </c>
      <c r="B31" t="s">
        <v>305</v>
      </c>
      <c r="C31">
        <v>1</v>
      </c>
      <c r="D31" t="s">
        <v>295</v>
      </c>
      <c r="E31" s="115"/>
    </row>
    <row r="32" spans="1:5" ht="12.75" customHeight="1">
      <c r="A32">
        <v>12</v>
      </c>
      <c r="B32" t="s">
        <v>8</v>
      </c>
      <c r="C32">
        <v>1</v>
      </c>
      <c r="D32" t="s">
        <v>41</v>
      </c>
      <c r="E32" s="115"/>
    </row>
    <row r="33" spans="3:5" ht="12.75" customHeight="1">
      <c r="C33">
        <v>2</v>
      </c>
      <c r="D33" t="s">
        <v>42</v>
      </c>
      <c r="E33" s="115"/>
    </row>
    <row r="34" spans="3:5" ht="12.75" customHeight="1">
      <c r="C34">
        <v>3</v>
      </c>
      <c r="D34" t="s">
        <v>43</v>
      </c>
      <c r="E34" s="115"/>
    </row>
    <row r="35" spans="3:5" ht="12.75" customHeight="1">
      <c r="C35">
        <v>4</v>
      </c>
      <c r="D35" t="s">
        <v>44</v>
      </c>
      <c r="E35" s="115"/>
    </row>
    <row r="36" spans="3:5" ht="12.75" customHeight="1">
      <c r="C36">
        <v>5</v>
      </c>
      <c r="D36" t="s">
        <v>294</v>
      </c>
      <c r="E36" s="115"/>
    </row>
    <row r="37" spans="3:5" ht="12.75" customHeight="1">
      <c r="C37">
        <v>7</v>
      </c>
      <c r="D37" s="2" t="s">
        <v>45</v>
      </c>
      <c r="E37" s="115"/>
    </row>
    <row r="38" spans="3:5" ht="12.75" customHeight="1">
      <c r="C38">
        <v>8</v>
      </c>
      <c r="D38" t="s">
        <v>46</v>
      </c>
      <c r="E38" s="115"/>
    </row>
    <row r="39" spans="3:5" ht="12.75" customHeight="1">
      <c r="C39">
        <v>9</v>
      </c>
      <c r="D39" t="s">
        <v>47</v>
      </c>
      <c r="E39" s="115"/>
    </row>
    <row r="40" spans="1:5" ht="12.75" customHeight="1">
      <c r="A40">
        <v>13</v>
      </c>
      <c r="B40" t="s">
        <v>279</v>
      </c>
      <c r="C40">
        <v>7</v>
      </c>
      <c r="D40" t="s">
        <v>280</v>
      </c>
      <c r="E40" s="115"/>
    </row>
    <row r="41" spans="1:5" ht="12.75" customHeight="1">
      <c r="A41">
        <v>14</v>
      </c>
      <c r="B41" t="s">
        <v>9</v>
      </c>
      <c r="C41">
        <v>2</v>
      </c>
      <c r="D41" t="s">
        <v>48</v>
      </c>
      <c r="E41" s="115"/>
    </row>
    <row r="42" spans="3:5" ht="12.75" customHeight="1">
      <c r="C42">
        <v>4</v>
      </c>
      <c r="D42" t="s">
        <v>49</v>
      </c>
      <c r="E42" s="115"/>
    </row>
    <row r="43" spans="1:5" ht="27.75" customHeight="1">
      <c r="A43" s="283">
        <v>15</v>
      </c>
      <c r="B43" s="2" t="s">
        <v>10</v>
      </c>
      <c r="C43" s="283">
        <v>1</v>
      </c>
      <c r="D43" s="283" t="s">
        <v>50</v>
      </c>
      <c r="E43" s="115"/>
    </row>
    <row r="44" spans="3:5" ht="12.75" customHeight="1">
      <c r="C44">
        <v>3</v>
      </c>
      <c r="D44" t="s">
        <v>281</v>
      </c>
      <c r="E44" s="115"/>
    </row>
    <row r="45" spans="1:5" ht="12.75" customHeight="1">
      <c r="A45">
        <v>16</v>
      </c>
      <c r="B45" t="s">
        <v>11</v>
      </c>
      <c r="C45">
        <v>1</v>
      </c>
      <c r="D45" t="s">
        <v>51</v>
      </c>
      <c r="E45" s="115"/>
    </row>
    <row r="46" spans="1:5" ht="12.75" customHeight="1">
      <c r="A46">
        <v>19</v>
      </c>
      <c r="B46" t="s">
        <v>12</v>
      </c>
      <c r="C46">
        <v>1</v>
      </c>
      <c r="D46" s="2" t="s">
        <v>52</v>
      </c>
      <c r="E46" s="115"/>
    </row>
    <row r="47" spans="1:5" ht="12.75" customHeight="1">
      <c r="A47">
        <v>20</v>
      </c>
      <c r="B47" t="s">
        <v>282</v>
      </c>
      <c r="C47" s="80">
        <v>1</v>
      </c>
      <c r="D47" t="s">
        <v>288</v>
      </c>
      <c r="E47" s="115"/>
    </row>
    <row r="48" spans="3:5" ht="12.75" customHeight="1">
      <c r="C48" s="80">
        <v>2</v>
      </c>
      <c r="D48" t="s">
        <v>289</v>
      </c>
      <c r="E48" s="115"/>
    </row>
    <row r="49" spans="3:5" ht="12.75" customHeight="1">
      <c r="C49" s="80">
        <v>3</v>
      </c>
      <c r="D49" t="s">
        <v>290</v>
      </c>
      <c r="E49" s="115"/>
    </row>
    <row r="50" spans="1:5" ht="12.75" customHeight="1">
      <c r="A50">
        <v>50</v>
      </c>
      <c r="B50" t="s">
        <v>283</v>
      </c>
      <c r="C50">
        <v>1</v>
      </c>
      <c r="D50" t="s">
        <v>284</v>
      </c>
      <c r="E50" s="115"/>
    </row>
    <row r="51" spans="3:5" ht="12.75" customHeight="1">
      <c r="C51">
        <v>2</v>
      </c>
      <c r="D51" t="s">
        <v>285</v>
      </c>
      <c r="E51" s="115"/>
    </row>
  </sheetData>
  <sheetProtection/>
  <printOptions/>
  <pageMargins left="0.3937007874015748" right="0.3937007874015748" top="0.6692913385826772" bottom="0.1968503937007874" header="0.1968503937007874" footer="0.1968503937007874"/>
  <pageSetup fitToHeight="1" fitToWidth="1" horizontalDpi="600" verticalDpi="600" orientation="landscape" paperSize="9" scale="72" r:id="rId1"/>
  <headerFooter alignWithMargins="0">
    <oddHeader>&amp;C
COMUNE DI BORRIANA
</oddHeader>
    <oddFooter>&amp;L&amp;"Tahoma,Corsivo"&amp;8Elenco Processi&amp;R&amp;P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N27" sqref="N27"/>
    </sheetView>
  </sheetViews>
  <sheetFormatPr defaultColWidth="9.140625" defaultRowHeight="15"/>
  <cols>
    <col min="1" max="7" width="9.140625" style="3" customWidth="1"/>
    <col min="8" max="8" width="10.140625" style="3" bestFit="1" customWidth="1"/>
    <col min="9" max="9" width="9.140625" style="3" customWidth="1"/>
    <col min="10" max="10" width="9.7109375" style="3" customWidth="1"/>
    <col min="11" max="11" width="11.421875" style="3" customWidth="1"/>
    <col min="12" max="12" width="13.8515625" style="3" customWidth="1"/>
    <col min="13" max="13" width="9.140625" style="3" customWidth="1"/>
    <col min="14" max="14" width="19.00390625" style="3" bestFit="1" customWidth="1"/>
    <col min="15" max="16384" width="9.140625" style="3" customWidth="1"/>
  </cols>
  <sheetData>
    <row r="1" spans="1:12" ht="21.75" customHeight="1">
      <c r="A1" s="288"/>
      <c r="B1" s="289"/>
      <c r="C1" s="289"/>
      <c r="D1" s="289"/>
      <c r="E1" s="289"/>
      <c r="F1" s="289"/>
      <c r="G1" s="289"/>
      <c r="H1" s="289"/>
      <c r="I1" s="289"/>
      <c r="J1" s="289"/>
      <c r="K1" s="53" t="s">
        <v>110</v>
      </c>
      <c r="L1" s="54">
        <v>2018</v>
      </c>
    </row>
    <row r="2" spans="1:12" ht="24.75" customHeight="1" thickBot="1">
      <c r="A2" s="290" t="s">
        <v>241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2"/>
    </row>
    <row r="3" spans="1:13" ht="13.5" customHeight="1">
      <c r="A3" s="293" t="s">
        <v>242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5"/>
      <c r="M3" s="25"/>
    </row>
    <row r="4" spans="1:14" ht="15" customHeight="1">
      <c r="A4" s="296" t="s">
        <v>113</v>
      </c>
      <c r="B4" s="297"/>
      <c r="C4" s="297"/>
      <c r="D4" s="297"/>
      <c r="E4" s="298">
        <f>$L$1-3</f>
        <v>2015</v>
      </c>
      <c r="F4" s="298"/>
      <c r="G4" s="298">
        <f>$L$1-2</f>
        <v>2016</v>
      </c>
      <c r="H4" s="298"/>
      <c r="I4" s="298">
        <f>$L$1-1</f>
        <v>2017</v>
      </c>
      <c r="J4" s="298"/>
      <c r="K4" s="309">
        <f>$L$1</f>
        <v>2018</v>
      </c>
      <c r="L4" s="310"/>
      <c r="M4" s="25"/>
      <c r="N4" s="4"/>
    </row>
    <row r="5" spans="1:12" ht="12.75" customHeight="1">
      <c r="A5" s="313" t="s">
        <v>243</v>
      </c>
      <c r="B5" s="314"/>
      <c r="C5" s="314"/>
      <c r="D5" s="314"/>
      <c r="E5" s="299">
        <v>1</v>
      </c>
      <c r="F5" s="300"/>
      <c r="G5" s="299">
        <v>1</v>
      </c>
      <c r="H5" s="300"/>
      <c r="I5" s="299">
        <v>1</v>
      </c>
      <c r="J5" s="300"/>
      <c r="K5" s="311">
        <v>1</v>
      </c>
      <c r="L5" s="312"/>
    </row>
    <row r="6" spans="1:14" ht="12.75" customHeight="1">
      <c r="A6" s="304" t="s">
        <v>244</v>
      </c>
      <c r="B6" s="305"/>
      <c r="C6" s="305"/>
      <c r="D6" s="305"/>
      <c r="E6" s="299">
        <v>3</v>
      </c>
      <c r="F6" s="300"/>
      <c r="G6" s="299">
        <v>3</v>
      </c>
      <c r="H6" s="300"/>
      <c r="I6" s="299">
        <v>3</v>
      </c>
      <c r="J6" s="300"/>
      <c r="K6" s="311">
        <v>3</v>
      </c>
      <c r="L6" s="312"/>
      <c r="N6" s="4"/>
    </row>
    <row r="7" spans="1:12" ht="12.75">
      <c r="A7" s="304" t="s">
        <v>245</v>
      </c>
      <c r="B7" s="305"/>
      <c r="C7" s="305"/>
      <c r="D7" s="305"/>
      <c r="E7" s="299">
        <v>1</v>
      </c>
      <c r="F7" s="300"/>
      <c r="G7" s="299">
        <v>1</v>
      </c>
      <c r="H7" s="300"/>
      <c r="I7" s="299">
        <v>1</v>
      </c>
      <c r="J7" s="300"/>
      <c r="K7" s="311">
        <v>1</v>
      </c>
      <c r="L7" s="312"/>
    </row>
    <row r="8" spans="1:12" ht="12.75">
      <c r="A8" s="301" t="s">
        <v>246</v>
      </c>
      <c r="B8" s="302"/>
      <c r="C8" s="302"/>
      <c r="D8" s="302"/>
      <c r="E8" s="303">
        <v>5</v>
      </c>
      <c r="F8" s="303"/>
      <c r="G8" s="303">
        <v>5</v>
      </c>
      <c r="H8" s="303"/>
      <c r="I8" s="303">
        <v>5</v>
      </c>
      <c r="J8" s="303"/>
      <c r="K8" s="303">
        <f>SUM(K5:L7)</f>
        <v>5</v>
      </c>
      <c r="L8" s="303"/>
    </row>
    <row r="9" spans="1:12" s="14" customFormat="1" ht="22.5" customHeight="1">
      <c r="A9" s="316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8"/>
    </row>
    <row r="10" spans="1:12" ht="12.75">
      <c r="A10" s="306" t="s">
        <v>247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8"/>
    </row>
    <row r="11" spans="1:12" ht="12.75">
      <c r="A11" s="296" t="s">
        <v>113</v>
      </c>
      <c r="B11" s="297"/>
      <c r="C11" s="297"/>
      <c r="D11" s="297"/>
      <c r="E11" s="298">
        <f>$L$1-3</f>
        <v>2015</v>
      </c>
      <c r="F11" s="298"/>
      <c r="G11" s="298">
        <f>$L$1-2</f>
        <v>2016</v>
      </c>
      <c r="H11" s="298"/>
      <c r="I11" s="298">
        <f>$L$1-1</f>
        <v>2017</v>
      </c>
      <c r="J11" s="298"/>
      <c r="K11" s="309">
        <f>$L$1</f>
        <v>2018</v>
      </c>
      <c r="L11" s="310"/>
    </row>
    <row r="12" spans="1:12" ht="12.75">
      <c r="A12" s="313" t="s">
        <v>243</v>
      </c>
      <c r="B12" s="314"/>
      <c r="C12" s="314"/>
      <c r="D12" s="314"/>
      <c r="E12" s="315">
        <v>62</v>
      </c>
      <c r="F12" s="315"/>
      <c r="G12" s="315">
        <v>63</v>
      </c>
      <c r="H12" s="315"/>
      <c r="I12" s="315">
        <v>64</v>
      </c>
      <c r="J12" s="315"/>
      <c r="K12" s="311">
        <v>65</v>
      </c>
      <c r="L12" s="312"/>
    </row>
    <row r="13" spans="1:12" ht="12.75">
      <c r="A13" s="304" t="s">
        <v>244</v>
      </c>
      <c r="B13" s="305"/>
      <c r="C13" s="305"/>
      <c r="D13" s="305"/>
      <c r="E13" s="315">
        <v>43.67</v>
      </c>
      <c r="F13" s="315"/>
      <c r="G13" s="315">
        <v>44.67</v>
      </c>
      <c r="H13" s="315"/>
      <c r="I13" s="315">
        <v>45.67</v>
      </c>
      <c r="J13" s="315"/>
      <c r="K13" s="311">
        <v>46.67</v>
      </c>
      <c r="L13" s="312"/>
    </row>
    <row r="14" spans="1:12" ht="12.75">
      <c r="A14" s="304" t="s">
        <v>245</v>
      </c>
      <c r="B14" s="305"/>
      <c r="C14" s="305"/>
      <c r="D14" s="305"/>
      <c r="E14" s="315">
        <v>47</v>
      </c>
      <c r="F14" s="315"/>
      <c r="G14" s="299">
        <v>48</v>
      </c>
      <c r="H14" s="300"/>
      <c r="I14" s="299">
        <v>49</v>
      </c>
      <c r="J14" s="300"/>
      <c r="K14" s="311">
        <v>50</v>
      </c>
      <c r="L14" s="312"/>
    </row>
    <row r="15" spans="1:15" ht="12.75">
      <c r="A15" s="301" t="s">
        <v>248</v>
      </c>
      <c r="B15" s="302"/>
      <c r="C15" s="302"/>
      <c r="D15" s="302"/>
      <c r="E15" s="322">
        <f>SUM(E12:F14)/3</f>
        <v>50.89000000000001</v>
      </c>
      <c r="F15" s="322"/>
      <c r="G15" s="322">
        <f>SUM(G12:H14)/3</f>
        <v>51.89000000000001</v>
      </c>
      <c r="H15" s="322"/>
      <c r="I15" s="322">
        <f>SUM(I12:J14)/3</f>
        <v>52.89000000000001</v>
      </c>
      <c r="J15" s="322"/>
      <c r="K15" s="322">
        <f>SUM(K12:L14)/3</f>
        <v>53.89000000000001</v>
      </c>
      <c r="L15" s="323"/>
      <c r="O15" s="45"/>
    </row>
    <row r="16" spans="1:12" ht="32.25" customHeight="1">
      <c r="A16" s="316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8"/>
    </row>
    <row r="17" spans="1:12" ht="12.75">
      <c r="A17" s="306" t="s">
        <v>249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8"/>
    </row>
    <row r="18" spans="1:12" ht="12.75">
      <c r="A18" s="296" t="s">
        <v>113</v>
      </c>
      <c r="B18" s="297"/>
      <c r="C18" s="297"/>
      <c r="D18" s="297"/>
      <c r="E18" s="298">
        <f>$L$1-3</f>
        <v>2015</v>
      </c>
      <c r="F18" s="298"/>
      <c r="G18" s="298">
        <f>$L$1-2</f>
        <v>2016</v>
      </c>
      <c r="H18" s="298"/>
      <c r="I18" s="298">
        <f>$L$1-1</f>
        <v>2017</v>
      </c>
      <c r="J18" s="298"/>
      <c r="K18" s="309">
        <f>$L$1</f>
        <v>2018</v>
      </c>
      <c r="L18" s="310"/>
    </row>
    <row r="19" spans="1:13" ht="12.75">
      <c r="A19" s="313" t="s">
        <v>250</v>
      </c>
      <c r="B19" s="314"/>
      <c r="C19" s="314"/>
      <c r="D19" s="314"/>
      <c r="E19" s="319">
        <v>0.0779</v>
      </c>
      <c r="F19" s="320"/>
      <c r="G19" s="321">
        <v>0.0778</v>
      </c>
      <c r="H19" s="320"/>
      <c r="I19" s="321">
        <v>0.0778</v>
      </c>
      <c r="J19" s="320"/>
      <c r="K19" s="324">
        <v>0.0778</v>
      </c>
      <c r="L19" s="325"/>
      <c r="M19" s="123"/>
    </row>
    <row r="20" spans="1:13" ht="13.5" thickBot="1">
      <c r="A20" s="326" t="s">
        <v>251</v>
      </c>
      <c r="B20" s="327"/>
      <c r="C20" s="327"/>
      <c r="D20" s="327"/>
      <c r="E20" s="328">
        <v>0.0249</v>
      </c>
      <c r="F20" s="329"/>
      <c r="G20" s="330">
        <v>0.0238</v>
      </c>
      <c r="H20" s="329"/>
      <c r="I20" s="330">
        <v>0.0238</v>
      </c>
      <c r="J20" s="329"/>
      <c r="K20" s="331">
        <v>0.0238</v>
      </c>
      <c r="L20" s="332"/>
      <c r="M20" s="123"/>
    </row>
    <row r="21" spans="1:12" ht="12.75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2"/>
    </row>
    <row r="22" spans="1:12" ht="12.75">
      <c r="A22" s="333"/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5"/>
    </row>
    <row r="23" spans="1:12" ht="12.7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2"/>
    </row>
    <row r="24" spans="1:12" ht="13.5" thickBo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2"/>
    </row>
    <row r="25" spans="1:12" ht="12.75">
      <c r="A25" s="293" t="s">
        <v>252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5"/>
    </row>
    <row r="26" spans="1:12" ht="12.75">
      <c r="A26" s="296" t="s">
        <v>113</v>
      </c>
      <c r="B26" s="297"/>
      <c r="C26" s="297"/>
      <c r="D26" s="297"/>
      <c r="E26" s="298">
        <f>$L$1-3</f>
        <v>2015</v>
      </c>
      <c r="F26" s="298"/>
      <c r="G26" s="298">
        <f>$L$1-2</f>
        <v>2016</v>
      </c>
      <c r="H26" s="298"/>
      <c r="I26" s="298">
        <f>$L$1-1</f>
        <v>2017</v>
      </c>
      <c r="J26" s="298"/>
      <c r="K26" s="309">
        <f>$L$1</f>
        <v>2018</v>
      </c>
      <c r="L26" s="310"/>
    </row>
    <row r="27" spans="1:12" ht="12.75" customHeight="1">
      <c r="A27" s="313" t="s">
        <v>253</v>
      </c>
      <c r="B27" s="314"/>
      <c r="C27" s="314"/>
      <c r="D27" s="314"/>
      <c r="E27" s="338">
        <v>147537.53</v>
      </c>
      <c r="F27" s="339"/>
      <c r="G27" s="338">
        <v>153213.06</v>
      </c>
      <c r="H27" s="339"/>
      <c r="I27" s="338">
        <v>142353.3</v>
      </c>
      <c r="J27" s="339"/>
      <c r="K27" s="336">
        <v>143701.59</v>
      </c>
      <c r="L27" s="337"/>
    </row>
    <row r="28" spans="1:12" ht="12.75" customHeight="1">
      <c r="A28" s="313" t="s">
        <v>254</v>
      </c>
      <c r="B28" s="314"/>
      <c r="C28" s="314"/>
      <c r="D28" s="314"/>
      <c r="E28" s="338">
        <v>0</v>
      </c>
      <c r="F28" s="339"/>
      <c r="G28" s="338">
        <v>0</v>
      </c>
      <c r="H28" s="339"/>
      <c r="I28" s="338">
        <v>0</v>
      </c>
      <c r="J28" s="339"/>
      <c r="K28" s="336">
        <v>0</v>
      </c>
      <c r="L28" s="337"/>
    </row>
    <row r="29" spans="1:12" ht="12.75" customHeight="1" thickBot="1">
      <c r="A29" s="351" t="s">
        <v>255</v>
      </c>
      <c r="B29" s="352"/>
      <c r="C29" s="352"/>
      <c r="D29" s="352"/>
      <c r="E29" s="353">
        <v>0</v>
      </c>
      <c r="F29" s="354"/>
      <c r="G29" s="353">
        <v>0</v>
      </c>
      <c r="H29" s="354"/>
      <c r="I29" s="353">
        <v>0</v>
      </c>
      <c r="J29" s="354"/>
      <c r="K29" s="358">
        <v>0</v>
      </c>
      <c r="L29" s="359"/>
    </row>
    <row r="30" spans="1:12" ht="12.75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2"/>
    </row>
    <row r="31" spans="1:12" ht="13.5" thickBo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2"/>
    </row>
    <row r="32" spans="1:12" ht="12.75">
      <c r="A32" s="355" t="s">
        <v>256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7"/>
    </row>
    <row r="33" spans="1:12" ht="12.75">
      <c r="A33" s="375" t="s">
        <v>113</v>
      </c>
      <c r="B33" s="376"/>
      <c r="C33" s="376"/>
      <c r="D33" s="377"/>
      <c r="E33" s="298">
        <f>$L$1-3</f>
        <v>2015</v>
      </c>
      <c r="F33" s="298"/>
      <c r="G33" s="298">
        <f>$L$1-2</f>
        <v>2016</v>
      </c>
      <c r="H33" s="298"/>
      <c r="I33" s="298">
        <f>$L$1-1</f>
        <v>2017</v>
      </c>
      <c r="J33" s="298"/>
      <c r="K33" s="298">
        <f>$L$1</f>
        <v>2018</v>
      </c>
      <c r="L33" s="367"/>
    </row>
    <row r="34" spans="1:12" ht="12.75" customHeight="1">
      <c r="A34" s="368" t="s">
        <v>257</v>
      </c>
      <c r="B34" s="369"/>
      <c r="C34" s="369"/>
      <c r="D34" s="370"/>
      <c r="E34" s="371">
        <f>E27/'Economico Patrimoniale'!E19</f>
        <v>0.2752815974137948</v>
      </c>
      <c r="F34" s="371"/>
      <c r="G34" s="371">
        <f>G27/'Economico Patrimoniale'!G19</f>
        <v>0.2813251429402846</v>
      </c>
      <c r="H34" s="371"/>
      <c r="I34" s="371">
        <f>I27/'Economico Patrimoniale'!I19</f>
        <v>0.2698558701646304</v>
      </c>
      <c r="J34" s="371"/>
      <c r="K34" s="372">
        <f>K27/'Economico Patrimoniale'!K19</f>
        <v>0.25649369431419744</v>
      </c>
      <c r="L34" s="373"/>
    </row>
    <row r="35" spans="1:12" ht="12.75" customHeight="1">
      <c r="A35" s="364" t="s">
        <v>218</v>
      </c>
      <c r="B35" s="365"/>
      <c r="C35" s="365"/>
      <c r="D35" s="366"/>
      <c r="E35" s="371"/>
      <c r="F35" s="371"/>
      <c r="G35" s="371"/>
      <c r="H35" s="371"/>
      <c r="I35" s="371"/>
      <c r="J35" s="371"/>
      <c r="K35" s="372"/>
      <c r="L35" s="373"/>
    </row>
    <row r="36" spans="1:12" ht="12.75" customHeight="1">
      <c r="A36" s="344" t="s">
        <v>258</v>
      </c>
      <c r="B36" s="345"/>
      <c r="C36" s="345"/>
      <c r="D36" s="346"/>
      <c r="E36" s="371"/>
      <c r="F36" s="371"/>
      <c r="G36" s="371"/>
      <c r="H36" s="371"/>
      <c r="I36" s="371"/>
      <c r="J36" s="371"/>
      <c r="K36" s="372"/>
      <c r="L36" s="373"/>
    </row>
    <row r="37" spans="1:12" ht="12.75" customHeight="1">
      <c r="A37" s="368" t="s">
        <v>259</v>
      </c>
      <c r="B37" s="369"/>
      <c r="C37" s="369"/>
      <c r="D37" s="370"/>
      <c r="E37" s="340">
        <f>E27/E8</f>
        <v>29507.506</v>
      </c>
      <c r="F37" s="341"/>
      <c r="G37" s="340">
        <f>G27/G8</f>
        <v>30642.612</v>
      </c>
      <c r="H37" s="341"/>
      <c r="I37" s="340">
        <f>I27/I8</f>
        <v>28470.659999999996</v>
      </c>
      <c r="J37" s="341"/>
      <c r="K37" s="360">
        <f>K27/K8</f>
        <v>28740.318</v>
      </c>
      <c r="L37" s="361"/>
    </row>
    <row r="38" spans="1:12" ht="12.75" customHeight="1">
      <c r="A38" s="364" t="s">
        <v>218</v>
      </c>
      <c r="B38" s="365"/>
      <c r="C38" s="365"/>
      <c r="D38" s="366"/>
      <c r="E38" s="342"/>
      <c r="F38" s="343"/>
      <c r="G38" s="342"/>
      <c r="H38" s="343"/>
      <c r="I38" s="342"/>
      <c r="J38" s="343"/>
      <c r="K38" s="362"/>
      <c r="L38" s="363"/>
    </row>
    <row r="39" spans="1:12" ht="12.75" customHeight="1">
      <c r="A39" s="344" t="s">
        <v>260</v>
      </c>
      <c r="B39" s="345"/>
      <c r="C39" s="345"/>
      <c r="D39" s="346"/>
      <c r="E39" s="342"/>
      <c r="F39" s="343"/>
      <c r="G39" s="342"/>
      <c r="H39" s="343"/>
      <c r="I39" s="342"/>
      <c r="J39" s="343"/>
      <c r="K39" s="362"/>
      <c r="L39" s="363"/>
    </row>
    <row r="40" spans="1:12" ht="12.75" customHeight="1">
      <c r="A40" s="378" t="s">
        <v>261</v>
      </c>
      <c r="B40" s="379"/>
      <c r="C40" s="379"/>
      <c r="D40" s="380"/>
      <c r="E40" s="347">
        <f>E27/Caratteristiche!G5</f>
        <v>164.11293659621802</v>
      </c>
      <c r="F40" s="348"/>
      <c r="G40" s="347">
        <f>G27/Caratteristiche!I5</f>
        <v>170.99671874999999</v>
      </c>
      <c r="H40" s="348"/>
      <c r="I40" s="347">
        <f>I27/Caratteristiche!K5</f>
        <v>160.30777027027025</v>
      </c>
      <c r="J40" s="348"/>
      <c r="K40" s="360">
        <f>K27/Caratteristiche!M5</f>
        <v>161.82611486486485</v>
      </c>
      <c r="L40" s="361"/>
    </row>
    <row r="41" spans="1:12" ht="12.75" customHeight="1">
      <c r="A41" s="364" t="s">
        <v>218</v>
      </c>
      <c r="B41" s="365"/>
      <c r="C41" s="365"/>
      <c r="D41" s="366"/>
      <c r="E41" s="349"/>
      <c r="F41" s="350"/>
      <c r="G41" s="349"/>
      <c r="H41" s="350"/>
      <c r="I41" s="349"/>
      <c r="J41" s="350"/>
      <c r="K41" s="362"/>
      <c r="L41" s="363"/>
    </row>
    <row r="42" spans="1:12" ht="13.5" customHeight="1">
      <c r="A42" s="344" t="s">
        <v>112</v>
      </c>
      <c r="B42" s="345"/>
      <c r="C42" s="345"/>
      <c r="D42" s="346"/>
      <c r="E42" s="349"/>
      <c r="F42" s="350"/>
      <c r="G42" s="349"/>
      <c r="H42" s="350"/>
      <c r="I42" s="349"/>
      <c r="J42" s="350"/>
      <c r="K42" s="362"/>
      <c r="L42" s="363"/>
    </row>
    <row r="43" spans="1:12" ht="12.75" customHeight="1">
      <c r="A43" s="378" t="s">
        <v>262</v>
      </c>
      <c r="B43" s="379"/>
      <c r="C43" s="379"/>
      <c r="D43" s="380"/>
      <c r="E43" s="374">
        <f>Caratteristiche!G5/Organizzazione!E8</f>
        <v>179.8</v>
      </c>
      <c r="F43" s="374"/>
      <c r="G43" s="374">
        <f>Caratteristiche!I5/Organizzazione!G8</f>
        <v>179.2</v>
      </c>
      <c r="H43" s="374"/>
      <c r="I43" s="374">
        <f>Caratteristiche!K5/Organizzazione!I8</f>
        <v>177.6</v>
      </c>
      <c r="J43" s="374"/>
      <c r="K43" s="381">
        <f>Caratteristiche!M5/Organizzazione!K8</f>
        <v>177.6</v>
      </c>
      <c r="L43" s="382"/>
    </row>
    <row r="44" spans="1:13" ht="12.75" customHeight="1">
      <c r="A44" s="364" t="s">
        <v>112</v>
      </c>
      <c r="B44" s="365"/>
      <c r="C44" s="365"/>
      <c r="D44" s="366"/>
      <c r="E44" s="374"/>
      <c r="F44" s="374"/>
      <c r="G44" s="374"/>
      <c r="H44" s="374"/>
      <c r="I44" s="374"/>
      <c r="J44" s="374"/>
      <c r="K44" s="383"/>
      <c r="L44" s="384"/>
      <c r="M44" s="55"/>
    </row>
    <row r="45" spans="1:12" ht="12.75" customHeight="1">
      <c r="A45" s="344" t="s">
        <v>260</v>
      </c>
      <c r="B45" s="345"/>
      <c r="C45" s="345"/>
      <c r="D45" s="346"/>
      <c r="E45" s="374"/>
      <c r="F45" s="374"/>
      <c r="G45" s="374"/>
      <c r="H45" s="374"/>
      <c r="I45" s="374"/>
      <c r="J45" s="374"/>
      <c r="K45" s="383"/>
      <c r="L45" s="384"/>
    </row>
    <row r="46" spans="1:12" ht="12.75" customHeight="1">
      <c r="A46" s="368" t="s">
        <v>263</v>
      </c>
      <c r="B46" s="369"/>
      <c r="C46" s="369"/>
      <c r="D46" s="370"/>
      <c r="E46" s="371">
        <f>E5/E8</f>
        <v>0.2</v>
      </c>
      <c r="F46" s="371"/>
      <c r="G46" s="371">
        <f>G5/G8</f>
        <v>0.2</v>
      </c>
      <c r="H46" s="371"/>
      <c r="I46" s="371">
        <f>I5/I8</f>
        <v>0.2</v>
      </c>
      <c r="J46" s="371"/>
      <c r="K46" s="372">
        <f>K5/K8</f>
        <v>0.2</v>
      </c>
      <c r="L46" s="373"/>
    </row>
    <row r="47" spans="1:12" ht="12.75" customHeight="1">
      <c r="A47" s="364" t="s">
        <v>264</v>
      </c>
      <c r="B47" s="365"/>
      <c r="C47" s="365"/>
      <c r="D47" s="366"/>
      <c r="E47" s="371"/>
      <c r="F47" s="371"/>
      <c r="G47" s="371"/>
      <c r="H47" s="371"/>
      <c r="I47" s="371"/>
      <c r="J47" s="371"/>
      <c r="K47" s="372"/>
      <c r="L47" s="373"/>
    </row>
    <row r="48" spans="1:12" ht="12.75" customHeight="1">
      <c r="A48" s="344" t="s">
        <v>260</v>
      </c>
      <c r="B48" s="345"/>
      <c r="C48" s="345"/>
      <c r="D48" s="346"/>
      <c r="E48" s="371"/>
      <c r="F48" s="371"/>
      <c r="G48" s="371"/>
      <c r="H48" s="371"/>
      <c r="I48" s="371"/>
      <c r="J48" s="371"/>
      <c r="K48" s="372"/>
      <c r="L48" s="373"/>
    </row>
    <row r="49" spans="1:12" ht="12.75" customHeight="1">
      <c r="A49" s="378" t="s">
        <v>265</v>
      </c>
      <c r="B49" s="379"/>
      <c r="C49" s="379"/>
      <c r="D49" s="380"/>
      <c r="E49" s="371">
        <f>E6/E8</f>
        <v>0.6</v>
      </c>
      <c r="F49" s="371"/>
      <c r="G49" s="371">
        <f>G6/G8</f>
        <v>0.6</v>
      </c>
      <c r="H49" s="371"/>
      <c r="I49" s="371">
        <f>I6/I8</f>
        <v>0.6</v>
      </c>
      <c r="J49" s="371"/>
      <c r="K49" s="372">
        <f>K6/K8</f>
        <v>0.6</v>
      </c>
      <c r="L49" s="373"/>
    </row>
    <row r="50" spans="1:12" ht="12.75" customHeight="1">
      <c r="A50" s="364" t="s">
        <v>266</v>
      </c>
      <c r="B50" s="365"/>
      <c r="C50" s="365"/>
      <c r="D50" s="366"/>
      <c r="E50" s="371"/>
      <c r="F50" s="371"/>
      <c r="G50" s="371"/>
      <c r="H50" s="371"/>
      <c r="I50" s="371"/>
      <c r="J50" s="371"/>
      <c r="K50" s="372"/>
      <c r="L50" s="373"/>
    </row>
    <row r="51" spans="1:12" ht="13.5" customHeight="1">
      <c r="A51" s="385" t="s">
        <v>260</v>
      </c>
      <c r="B51" s="365"/>
      <c r="C51" s="365"/>
      <c r="D51" s="366"/>
      <c r="E51" s="371"/>
      <c r="F51" s="371"/>
      <c r="G51" s="371"/>
      <c r="H51" s="371"/>
      <c r="I51" s="371"/>
      <c r="J51" s="371"/>
      <c r="K51" s="372"/>
      <c r="L51" s="373"/>
    </row>
    <row r="52" spans="1:12" ht="12.75" customHeight="1">
      <c r="A52" s="368" t="s">
        <v>267</v>
      </c>
      <c r="B52" s="369"/>
      <c r="C52" s="369"/>
      <c r="D52" s="370"/>
      <c r="E52" s="371" t="e">
        <f>E29/E28</f>
        <v>#DIV/0!</v>
      </c>
      <c r="F52" s="371"/>
      <c r="G52" s="371" t="e">
        <f>G29/G28</f>
        <v>#DIV/0!</v>
      </c>
      <c r="H52" s="371"/>
      <c r="I52" s="371" t="e">
        <f>I29/I28</f>
        <v>#DIV/0!</v>
      </c>
      <c r="J52" s="371"/>
      <c r="K52" s="386" t="e">
        <f>K29/K28</f>
        <v>#DIV/0!</v>
      </c>
      <c r="L52" s="373"/>
    </row>
    <row r="53" spans="1:12" ht="12.75" customHeight="1">
      <c r="A53" s="364" t="s">
        <v>268</v>
      </c>
      <c r="B53" s="365"/>
      <c r="C53" s="365"/>
      <c r="D53" s="366"/>
      <c r="E53" s="371"/>
      <c r="F53" s="371"/>
      <c r="G53" s="371"/>
      <c r="H53" s="371"/>
      <c r="I53" s="371"/>
      <c r="J53" s="371"/>
      <c r="K53" s="386"/>
      <c r="L53" s="373"/>
    </row>
    <row r="54" spans="1:12" ht="12.75" customHeight="1">
      <c r="A54" s="344" t="s">
        <v>269</v>
      </c>
      <c r="B54" s="345"/>
      <c r="C54" s="345"/>
      <c r="D54" s="346"/>
      <c r="E54" s="371"/>
      <c r="F54" s="371"/>
      <c r="G54" s="371"/>
      <c r="H54" s="371"/>
      <c r="I54" s="371"/>
      <c r="J54" s="371"/>
      <c r="K54" s="386"/>
      <c r="L54" s="373"/>
    </row>
    <row r="55" spans="1:12" ht="12.75" customHeight="1">
      <c r="A55" s="368" t="s">
        <v>270</v>
      </c>
      <c r="B55" s="369"/>
      <c r="C55" s="369"/>
      <c r="D55" s="370"/>
      <c r="E55" s="350">
        <f>E29/E8</f>
        <v>0</v>
      </c>
      <c r="F55" s="350"/>
      <c r="G55" s="350">
        <f>G29/G8</f>
        <v>0</v>
      </c>
      <c r="H55" s="350"/>
      <c r="I55" s="350">
        <f>I29/I8</f>
        <v>0</v>
      </c>
      <c r="J55" s="350"/>
      <c r="K55" s="387">
        <f>K29/K8</f>
        <v>0</v>
      </c>
      <c r="L55" s="388"/>
    </row>
    <row r="56" spans="1:12" ht="12.75" customHeight="1">
      <c r="A56" s="364" t="s">
        <v>271</v>
      </c>
      <c r="B56" s="365"/>
      <c r="C56" s="365"/>
      <c r="D56" s="366"/>
      <c r="E56" s="350"/>
      <c r="F56" s="350"/>
      <c r="G56" s="350"/>
      <c r="H56" s="350"/>
      <c r="I56" s="350"/>
      <c r="J56" s="350"/>
      <c r="K56" s="387"/>
      <c r="L56" s="388"/>
    </row>
    <row r="57" spans="1:12" ht="12.75" customHeight="1">
      <c r="A57" s="344" t="s">
        <v>260</v>
      </c>
      <c r="B57" s="345"/>
      <c r="C57" s="345"/>
      <c r="D57" s="346"/>
      <c r="E57" s="350"/>
      <c r="F57" s="350"/>
      <c r="G57" s="350"/>
      <c r="H57" s="350"/>
      <c r="I57" s="350"/>
      <c r="J57" s="350"/>
      <c r="K57" s="387"/>
      <c r="L57" s="388"/>
    </row>
    <row r="58" spans="1:12" ht="12.75" customHeight="1">
      <c r="A58" s="378" t="s">
        <v>272</v>
      </c>
      <c r="B58" s="379"/>
      <c r="C58" s="379"/>
      <c r="D58" s="380"/>
      <c r="E58" s="371">
        <f>E29/E27</f>
        <v>0</v>
      </c>
      <c r="F58" s="371"/>
      <c r="G58" s="371">
        <f>G29/G27</f>
        <v>0</v>
      </c>
      <c r="H58" s="371"/>
      <c r="I58" s="371">
        <f>I29/I27</f>
        <v>0</v>
      </c>
      <c r="J58" s="371"/>
      <c r="K58" s="386">
        <f>K29/K27</f>
        <v>0</v>
      </c>
      <c r="L58" s="373"/>
    </row>
    <row r="59" spans="1:12" ht="12.75" customHeight="1">
      <c r="A59" s="364" t="s">
        <v>271</v>
      </c>
      <c r="B59" s="365"/>
      <c r="C59" s="365"/>
      <c r="D59" s="366"/>
      <c r="E59" s="371"/>
      <c r="F59" s="371"/>
      <c r="G59" s="371"/>
      <c r="H59" s="371"/>
      <c r="I59" s="371"/>
      <c r="J59" s="371"/>
      <c r="K59" s="386"/>
      <c r="L59" s="373"/>
    </row>
    <row r="60" spans="1:12" ht="13.5" customHeight="1" thickBot="1">
      <c r="A60" s="392" t="s">
        <v>218</v>
      </c>
      <c r="B60" s="393"/>
      <c r="C60" s="393"/>
      <c r="D60" s="394"/>
      <c r="E60" s="389"/>
      <c r="F60" s="389"/>
      <c r="G60" s="389"/>
      <c r="H60" s="389"/>
      <c r="I60" s="389"/>
      <c r="J60" s="389"/>
      <c r="K60" s="390"/>
      <c r="L60" s="391"/>
    </row>
    <row r="63" spans="1:12" ht="12.75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</row>
  </sheetData>
  <sheetProtection/>
  <mergeCells count="164">
    <mergeCell ref="A63:L63"/>
    <mergeCell ref="A58:D58"/>
    <mergeCell ref="E58:F60"/>
    <mergeCell ref="G58:H60"/>
    <mergeCell ref="I58:J60"/>
    <mergeCell ref="K58:L60"/>
    <mergeCell ref="A59:D59"/>
    <mergeCell ref="A60:D60"/>
    <mergeCell ref="K55:L57"/>
    <mergeCell ref="A56:D56"/>
    <mergeCell ref="A57:D57"/>
    <mergeCell ref="A55:D55"/>
    <mergeCell ref="E55:F57"/>
    <mergeCell ref="G55:H57"/>
    <mergeCell ref="I55:J57"/>
    <mergeCell ref="K49:L51"/>
    <mergeCell ref="A50:D50"/>
    <mergeCell ref="A51:D51"/>
    <mergeCell ref="A52:D52"/>
    <mergeCell ref="E52:F54"/>
    <mergeCell ref="G52:H54"/>
    <mergeCell ref="I52:J54"/>
    <mergeCell ref="K52:L54"/>
    <mergeCell ref="A53:D53"/>
    <mergeCell ref="A54:D54"/>
    <mergeCell ref="A49:D49"/>
    <mergeCell ref="E49:F51"/>
    <mergeCell ref="G49:H51"/>
    <mergeCell ref="I49:J51"/>
    <mergeCell ref="I40:J42"/>
    <mergeCell ref="A47:D47"/>
    <mergeCell ref="A48:D48"/>
    <mergeCell ref="A43:D43"/>
    <mergeCell ref="E43:F45"/>
    <mergeCell ref="G43:H45"/>
    <mergeCell ref="K40:L42"/>
    <mergeCell ref="A41:D41"/>
    <mergeCell ref="A42:D42"/>
    <mergeCell ref="K43:L45"/>
    <mergeCell ref="A44:D44"/>
    <mergeCell ref="A46:D46"/>
    <mergeCell ref="E46:F48"/>
    <mergeCell ref="G46:H48"/>
    <mergeCell ref="I46:J48"/>
    <mergeCell ref="K46:L48"/>
    <mergeCell ref="I43:J45"/>
    <mergeCell ref="A33:D33"/>
    <mergeCell ref="E33:F33"/>
    <mergeCell ref="G33:H33"/>
    <mergeCell ref="I33:J33"/>
    <mergeCell ref="A45:D45"/>
    <mergeCell ref="A40:D40"/>
    <mergeCell ref="E40:F42"/>
    <mergeCell ref="A35:D35"/>
    <mergeCell ref="A37:D37"/>
    <mergeCell ref="K37:L39"/>
    <mergeCell ref="A38:D38"/>
    <mergeCell ref="A39:D39"/>
    <mergeCell ref="K33:L33"/>
    <mergeCell ref="A34:D34"/>
    <mergeCell ref="E34:F36"/>
    <mergeCell ref="G34:H36"/>
    <mergeCell ref="I34:J36"/>
    <mergeCell ref="K34:L36"/>
    <mergeCell ref="E37:F39"/>
    <mergeCell ref="G37:H39"/>
    <mergeCell ref="I37:J39"/>
    <mergeCell ref="A36:D36"/>
    <mergeCell ref="G40:H42"/>
    <mergeCell ref="A29:D29"/>
    <mergeCell ref="E29:F29"/>
    <mergeCell ref="G29:H29"/>
    <mergeCell ref="I29:J29"/>
    <mergeCell ref="A32:L32"/>
    <mergeCell ref="K29:L29"/>
    <mergeCell ref="K27:L27"/>
    <mergeCell ref="A28:D28"/>
    <mergeCell ref="E28:F28"/>
    <mergeCell ref="G28:H28"/>
    <mergeCell ref="I28:J28"/>
    <mergeCell ref="K28:L28"/>
    <mergeCell ref="A27:D27"/>
    <mergeCell ref="E27:F27"/>
    <mergeCell ref="G27:H27"/>
    <mergeCell ref="I27:J27"/>
    <mergeCell ref="A22:L22"/>
    <mergeCell ref="A25:L25"/>
    <mergeCell ref="A26:D26"/>
    <mergeCell ref="E26:F26"/>
    <mergeCell ref="G26:H26"/>
    <mergeCell ref="I26:J26"/>
    <mergeCell ref="K26:L26"/>
    <mergeCell ref="K18:L18"/>
    <mergeCell ref="K19:L19"/>
    <mergeCell ref="A20:D20"/>
    <mergeCell ref="E20:F20"/>
    <mergeCell ref="G20:H20"/>
    <mergeCell ref="I20:J20"/>
    <mergeCell ref="K20:L20"/>
    <mergeCell ref="A19:D19"/>
    <mergeCell ref="A18:D18"/>
    <mergeCell ref="E18:F18"/>
    <mergeCell ref="G12:H12"/>
    <mergeCell ref="I12:J12"/>
    <mergeCell ref="K14:L14"/>
    <mergeCell ref="A15:D15"/>
    <mergeCell ref="E15:F15"/>
    <mergeCell ref="G15:H15"/>
    <mergeCell ref="I15:J15"/>
    <mergeCell ref="K15:L15"/>
    <mergeCell ref="G13:H13"/>
    <mergeCell ref="G14:H14"/>
    <mergeCell ref="G18:H18"/>
    <mergeCell ref="I18:J18"/>
    <mergeCell ref="A16:L16"/>
    <mergeCell ref="A17:L17"/>
    <mergeCell ref="I19:J19"/>
    <mergeCell ref="G6:H6"/>
    <mergeCell ref="I6:J6"/>
    <mergeCell ref="K12:L12"/>
    <mergeCell ref="A13:D13"/>
    <mergeCell ref="E13:F13"/>
    <mergeCell ref="E19:F19"/>
    <mergeCell ref="G19:H19"/>
    <mergeCell ref="E6:F6"/>
    <mergeCell ref="K6:L6"/>
    <mergeCell ref="I14:J14"/>
    <mergeCell ref="I13:J13"/>
    <mergeCell ref="K13:L13"/>
    <mergeCell ref="I8:J8"/>
    <mergeCell ref="K8:L8"/>
    <mergeCell ref="K7:L7"/>
    <mergeCell ref="A12:D12"/>
    <mergeCell ref="E12:F12"/>
    <mergeCell ref="A9:L9"/>
    <mergeCell ref="A14:D14"/>
    <mergeCell ref="E14:F14"/>
    <mergeCell ref="A11:D11"/>
    <mergeCell ref="E11:F11"/>
    <mergeCell ref="G11:H11"/>
    <mergeCell ref="I11:J11"/>
    <mergeCell ref="K11:L11"/>
    <mergeCell ref="A10:L10"/>
    <mergeCell ref="G4:H4"/>
    <mergeCell ref="I4:J4"/>
    <mergeCell ref="K4:L4"/>
    <mergeCell ref="E5:F5"/>
    <mergeCell ref="G5:H5"/>
    <mergeCell ref="K5:L5"/>
    <mergeCell ref="A5:D5"/>
    <mergeCell ref="A7:D7"/>
    <mergeCell ref="E7:F7"/>
    <mergeCell ref="G7:H7"/>
    <mergeCell ref="I7:J7"/>
    <mergeCell ref="A8:D8"/>
    <mergeCell ref="E8:F8"/>
    <mergeCell ref="G8:H8"/>
    <mergeCell ref="A6:D6"/>
    <mergeCell ref="A1:J1"/>
    <mergeCell ref="A2:L2"/>
    <mergeCell ref="A3:L3"/>
    <mergeCell ref="A4:D4"/>
    <mergeCell ref="E4:F4"/>
    <mergeCell ref="I5:J5"/>
  </mergeCells>
  <printOptions horizontalCentered="1"/>
  <pageMargins left="0.3937007874015748" right="0.3937007874015748" top="0.6692913385826772" bottom="0.1968503937007874" header="0.1968503937007874" footer="0.1968503937007874"/>
  <pageSetup horizontalDpi="600" verticalDpi="600" orientation="portrait" scale="80" r:id="rId1"/>
  <headerFooter alignWithMargins="0">
    <oddHeader>&amp;C
</oddHeader>
    <oddFooter>&amp;L&amp;"Tahoma,Corsivo"&amp;8&amp;F&amp;R&amp;P</oddFooter>
  </headerFooter>
  <rowBreaks count="1" manualBreakCount="1">
    <brk id="6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O25" sqref="O25"/>
    </sheetView>
  </sheetViews>
  <sheetFormatPr defaultColWidth="9.140625" defaultRowHeight="15"/>
  <cols>
    <col min="1" max="9" width="9.140625" style="3" customWidth="1"/>
    <col min="10" max="10" width="10.140625" style="3" bestFit="1" customWidth="1"/>
    <col min="11" max="11" width="9.140625" style="3" customWidth="1"/>
    <col min="12" max="12" width="9.7109375" style="3" customWidth="1"/>
    <col min="13" max="13" width="11.421875" style="3" customWidth="1"/>
    <col min="14" max="14" width="11.00390625" style="3" customWidth="1"/>
    <col min="15" max="15" width="19.00390625" style="3" bestFit="1" customWidth="1"/>
    <col min="16" max="16384" width="9.140625" style="3" customWidth="1"/>
  </cols>
  <sheetData>
    <row r="1" spans="1:14" ht="21.75" customHeight="1" thickBot="1">
      <c r="A1" s="405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220" t="s">
        <v>110</v>
      </c>
      <c r="N1" s="221">
        <v>2018</v>
      </c>
    </row>
    <row r="2" spans="1:14" ht="24.75" customHeight="1" thickBot="1">
      <c r="A2" s="407" t="s">
        <v>111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9"/>
    </row>
    <row r="3" spans="1:14" ht="13.5" customHeight="1">
      <c r="A3" s="293" t="s">
        <v>112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5"/>
    </row>
    <row r="4" spans="1:15" ht="15" customHeight="1">
      <c r="A4" s="410" t="s">
        <v>113</v>
      </c>
      <c r="B4" s="411"/>
      <c r="C4" s="411"/>
      <c r="D4" s="411"/>
      <c r="E4" s="411"/>
      <c r="F4" s="411"/>
      <c r="G4" s="412">
        <f>N1-3</f>
        <v>2015</v>
      </c>
      <c r="H4" s="412"/>
      <c r="I4" s="412">
        <f>N1-2</f>
        <v>2016</v>
      </c>
      <c r="J4" s="412"/>
      <c r="K4" s="412">
        <f>N1-1</f>
        <v>2017</v>
      </c>
      <c r="L4" s="412"/>
      <c r="M4" s="413">
        <f>N1</f>
        <v>2018</v>
      </c>
      <c r="N4" s="414"/>
      <c r="O4" s="4"/>
    </row>
    <row r="5" spans="1:14" ht="12.75" customHeight="1">
      <c r="A5" s="416" t="s">
        <v>114</v>
      </c>
      <c r="B5" s="417"/>
      <c r="C5" s="417"/>
      <c r="D5" s="417"/>
      <c r="E5" s="417"/>
      <c r="F5" s="417"/>
      <c r="G5" s="418">
        <v>899</v>
      </c>
      <c r="H5" s="419"/>
      <c r="I5" s="420">
        <v>896</v>
      </c>
      <c r="J5" s="420"/>
      <c r="K5" s="420">
        <v>888</v>
      </c>
      <c r="L5" s="420"/>
      <c r="M5" s="421">
        <v>888</v>
      </c>
      <c r="N5" s="422"/>
    </row>
    <row r="6" spans="1:15" ht="12.75" customHeight="1">
      <c r="A6" s="398" t="s">
        <v>115</v>
      </c>
      <c r="B6" s="399"/>
      <c r="C6" s="399"/>
      <c r="D6" s="399"/>
      <c r="E6" s="399"/>
      <c r="F6" s="399"/>
      <c r="G6" s="400">
        <v>21</v>
      </c>
      <c r="H6" s="401"/>
      <c r="I6" s="402">
        <v>19</v>
      </c>
      <c r="J6" s="402"/>
      <c r="K6" s="402">
        <v>15</v>
      </c>
      <c r="L6" s="402"/>
      <c r="M6" s="403">
        <v>15</v>
      </c>
      <c r="N6" s="404"/>
      <c r="O6" s="4"/>
    </row>
    <row r="7" spans="1:14" ht="12.75" hidden="1">
      <c r="A7" s="395"/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7"/>
    </row>
    <row r="8" spans="1:14" ht="12.75" customHeight="1">
      <c r="A8" s="410" t="s">
        <v>113</v>
      </c>
      <c r="B8" s="411"/>
      <c r="C8" s="411"/>
      <c r="D8" s="411"/>
      <c r="E8" s="411"/>
      <c r="F8" s="411"/>
      <c r="G8" s="412">
        <f>N1-3</f>
        <v>2015</v>
      </c>
      <c r="H8" s="412"/>
      <c r="I8" s="412">
        <f>N1-2</f>
        <v>2016</v>
      </c>
      <c r="J8" s="412"/>
      <c r="K8" s="412">
        <f>N1-1</f>
        <v>2017</v>
      </c>
      <c r="L8" s="423"/>
      <c r="M8" s="412">
        <f>N1</f>
        <v>2018</v>
      </c>
      <c r="N8" s="415"/>
    </row>
    <row r="9" spans="1:14" ht="12.75">
      <c r="A9" s="424" t="s">
        <v>116</v>
      </c>
      <c r="B9" s="425"/>
      <c r="C9" s="425"/>
      <c r="D9" s="425"/>
      <c r="E9" s="425"/>
      <c r="F9" s="425"/>
      <c r="G9" s="426">
        <v>10</v>
      </c>
      <c r="H9" s="426"/>
      <c r="I9" s="426">
        <v>5</v>
      </c>
      <c r="J9" s="426"/>
      <c r="K9" s="426">
        <v>3</v>
      </c>
      <c r="L9" s="426"/>
      <c r="M9" s="403">
        <v>3</v>
      </c>
      <c r="N9" s="404"/>
    </row>
    <row r="10" spans="1:14" ht="12.75">
      <c r="A10" s="398" t="s">
        <v>117</v>
      </c>
      <c r="B10" s="399"/>
      <c r="C10" s="399"/>
      <c r="D10" s="399"/>
      <c r="E10" s="399"/>
      <c r="F10" s="399"/>
      <c r="G10" s="402">
        <v>15</v>
      </c>
      <c r="H10" s="402"/>
      <c r="I10" s="402">
        <v>6</v>
      </c>
      <c r="J10" s="402"/>
      <c r="K10" s="402">
        <v>13</v>
      </c>
      <c r="L10" s="402"/>
      <c r="M10" s="403">
        <v>13</v>
      </c>
      <c r="N10" s="404"/>
    </row>
    <row r="11" spans="1:14" ht="12.75" customHeight="1">
      <c r="A11" s="398" t="s">
        <v>118</v>
      </c>
      <c r="B11" s="399"/>
      <c r="C11" s="399"/>
      <c r="D11" s="399"/>
      <c r="E11" s="399"/>
      <c r="F11" s="399"/>
      <c r="G11" s="402">
        <v>27</v>
      </c>
      <c r="H11" s="400"/>
      <c r="I11" s="402">
        <v>30</v>
      </c>
      <c r="J11" s="400"/>
      <c r="K11" s="402">
        <v>38</v>
      </c>
      <c r="L11" s="400"/>
      <c r="M11" s="403">
        <v>38</v>
      </c>
      <c r="N11" s="404"/>
    </row>
    <row r="12" spans="1:14" ht="12.75">
      <c r="A12" s="395" t="s">
        <v>119</v>
      </c>
      <c r="B12" s="396"/>
      <c r="C12" s="396"/>
      <c r="D12" s="396"/>
      <c r="E12" s="396"/>
      <c r="F12" s="396"/>
      <c r="G12" s="427">
        <v>19</v>
      </c>
      <c r="H12" s="427"/>
      <c r="I12" s="427">
        <v>33</v>
      </c>
      <c r="J12" s="427"/>
      <c r="K12" s="427">
        <v>35</v>
      </c>
      <c r="L12" s="427"/>
      <c r="M12" s="403">
        <v>35</v>
      </c>
      <c r="N12" s="404"/>
    </row>
    <row r="13" spans="1:15" s="6" customFormat="1" ht="12.75" customHeight="1">
      <c r="A13" s="428" t="s">
        <v>120</v>
      </c>
      <c r="B13" s="429"/>
      <c r="C13" s="429"/>
      <c r="D13" s="429"/>
      <c r="E13" s="429"/>
      <c r="F13" s="429"/>
      <c r="G13" s="412">
        <f>N1-3</f>
        <v>2015</v>
      </c>
      <c r="H13" s="412"/>
      <c r="I13" s="412">
        <f>N1-2</f>
        <v>2016</v>
      </c>
      <c r="J13" s="412"/>
      <c r="K13" s="412">
        <f>N1-1</f>
        <v>2017</v>
      </c>
      <c r="L13" s="412"/>
      <c r="M13" s="430">
        <f>N1</f>
        <v>2018</v>
      </c>
      <c r="N13" s="431"/>
      <c r="O13" s="5"/>
    </row>
    <row r="14" spans="1:15" ht="12.75" customHeight="1">
      <c r="A14" s="432" t="s">
        <v>121</v>
      </c>
      <c r="B14" s="433"/>
      <c r="C14" s="433"/>
      <c r="D14" s="433"/>
      <c r="E14" s="434" t="s">
        <v>122</v>
      </c>
      <c r="F14" s="434"/>
      <c r="G14" s="435">
        <v>59</v>
      </c>
      <c r="H14" s="436"/>
      <c r="I14" s="435">
        <v>54</v>
      </c>
      <c r="J14" s="436"/>
      <c r="K14" s="435">
        <v>44</v>
      </c>
      <c r="L14" s="436"/>
      <c r="M14" s="437">
        <v>44</v>
      </c>
      <c r="N14" s="438"/>
      <c r="O14" s="7"/>
    </row>
    <row r="15" spans="1:15" ht="12.75" customHeight="1">
      <c r="A15" s="398" t="s">
        <v>123</v>
      </c>
      <c r="B15" s="399"/>
      <c r="C15" s="399"/>
      <c r="D15" s="399"/>
      <c r="E15" s="439" t="s">
        <v>124</v>
      </c>
      <c r="F15" s="439" t="s">
        <v>124</v>
      </c>
      <c r="G15" s="400">
        <v>57</v>
      </c>
      <c r="H15" s="401"/>
      <c r="I15" s="400">
        <v>59</v>
      </c>
      <c r="J15" s="401"/>
      <c r="K15" s="400">
        <v>62</v>
      </c>
      <c r="L15" s="401"/>
      <c r="M15" s="403">
        <v>62</v>
      </c>
      <c r="N15" s="404"/>
      <c r="O15" s="7"/>
    </row>
    <row r="16" spans="1:15" ht="12.75" customHeight="1">
      <c r="A16" s="398" t="s">
        <v>125</v>
      </c>
      <c r="B16" s="399"/>
      <c r="C16" s="399"/>
      <c r="D16" s="399"/>
      <c r="E16" s="439" t="s">
        <v>126</v>
      </c>
      <c r="F16" s="439" t="s">
        <v>126</v>
      </c>
      <c r="G16" s="400">
        <v>501</v>
      </c>
      <c r="H16" s="401"/>
      <c r="I16" s="400">
        <v>108</v>
      </c>
      <c r="J16" s="401"/>
      <c r="K16" s="400">
        <v>106</v>
      </c>
      <c r="L16" s="401"/>
      <c r="M16" s="403">
        <v>106</v>
      </c>
      <c r="N16" s="404"/>
      <c r="O16" s="7"/>
    </row>
    <row r="17" spans="1:14" ht="12.75">
      <c r="A17" s="398" t="s">
        <v>127</v>
      </c>
      <c r="B17" s="399"/>
      <c r="C17" s="399"/>
      <c r="D17" s="399"/>
      <c r="E17" s="439" t="s">
        <v>128</v>
      </c>
      <c r="F17" s="439" t="s">
        <v>128</v>
      </c>
      <c r="G17" s="400">
        <v>58</v>
      </c>
      <c r="H17" s="401"/>
      <c r="I17" s="400">
        <v>437</v>
      </c>
      <c r="J17" s="401"/>
      <c r="K17" s="400">
        <v>439</v>
      </c>
      <c r="L17" s="401"/>
      <c r="M17" s="403">
        <v>439</v>
      </c>
      <c r="N17" s="404"/>
    </row>
    <row r="18" spans="1:14" ht="12.75">
      <c r="A18" s="395" t="s">
        <v>129</v>
      </c>
      <c r="B18" s="396"/>
      <c r="C18" s="396"/>
      <c r="D18" s="396"/>
      <c r="E18" s="444" t="s">
        <v>130</v>
      </c>
      <c r="F18" s="444" t="s">
        <v>130</v>
      </c>
      <c r="G18" s="440">
        <v>224</v>
      </c>
      <c r="H18" s="441"/>
      <c r="I18" s="440">
        <v>238</v>
      </c>
      <c r="J18" s="441"/>
      <c r="K18" s="440">
        <v>237</v>
      </c>
      <c r="L18" s="441"/>
      <c r="M18" s="442">
        <v>237</v>
      </c>
      <c r="N18" s="443"/>
    </row>
    <row r="19" spans="1:14" ht="12.75">
      <c r="A19" s="428" t="s">
        <v>131</v>
      </c>
      <c r="B19" s="429"/>
      <c r="C19" s="429"/>
      <c r="D19" s="429"/>
      <c r="E19" s="429"/>
      <c r="F19" s="429"/>
      <c r="G19" s="412">
        <f>N1-3</f>
        <v>2015</v>
      </c>
      <c r="H19" s="412"/>
      <c r="I19" s="412">
        <f>N1-2</f>
        <v>2016</v>
      </c>
      <c r="J19" s="412"/>
      <c r="K19" s="412">
        <f>N1-1</f>
        <v>2017</v>
      </c>
      <c r="L19" s="412"/>
      <c r="M19" s="430">
        <f>N1</f>
        <v>2018</v>
      </c>
      <c r="N19" s="431"/>
    </row>
    <row r="20" spans="1:14" ht="12.75">
      <c r="A20" s="432" t="s">
        <v>132</v>
      </c>
      <c r="B20" s="433"/>
      <c r="C20" s="433"/>
      <c r="D20" s="433"/>
      <c r="E20" s="434" t="s">
        <v>133</v>
      </c>
      <c r="F20" s="434"/>
      <c r="G20" s="426">
        <v>29</v>
      </c>
      <c r="H20" s="426"/>
      <c r="I20" s="426">
        <v>27</v>
      </c>
      <c r="J20" s="426"/>
      <c r="K20" s="426">
        <v>26</v>
      </c>
      <c r="L20" s="426"/>
      <c r="M20" s="437">
        <v>26</v>
      </c>
      <c r="N20" s="438"/>
    </row>
    <row r="21" spans="1:14" ht="12.75">
      <c r="A21" s="398" t="s">
        <v>134</v>
      </c>
      <c r="B21" s="399"/>
      <c r="C21" s="399"/>
      <c r="D21" s="399"/>
      <c r="E21" s="445" t="s">
        <v>135</v>
      </c>
      <c r="F21" s="439"/>
      <c r="G21" s="402">
        <v>87</v>
      </c>
      <c r="H21" s="402"/>
      <c r="I21" s="402">
        <v>73</v>
      </c>
      <c r="J21" s="402"/>
      <c r="K21" s="402">
        <v>75</v>
      </c>
      <c r="L21" s="402"/>
      <c r="M21" s="403">
        <v>75</v>
      </c>
      <c r="N21" s="404"/>
    </row>
    <row r="22" spans="1:14" ht="12.75">
      <c r="A22" s="398" t="s">
        <v>136</v>
      </c>
      <c r="B22" s="399"/>
      <c r="C22" s="399"/>
      <c r="D22" s="399"/>
      <c r="E22" s="439" t="s">
        <v>137</v>
      </c>
      <c r="F22" s="439"/>
      <c r="G22" s="402">
        <v>142</v>
      </c>
      <c r="H22" s="402"/>
      <c r="I22" s="402">
        <v>142</v>
      </c>
      <c r="J22" s="402"/>
      <c r="K22" s="402">
        <v>142</v>
      </c>
      <c r="L22" s="402"/>
      <c r="M22" s="403">
        <v>142</v>
      </c>
      <c r="N22" s="404"/>
    </row>
    <row r="23" spans="1:14" ht="12.75">
      <c r="A23" s="398" t="s">
        <v>31</v>
      </c>
      <c r="B23" s="399"/>
      <c r="C23" s="399"/>
      <c r="D23" s="399"/>
      <c r="E23" s="439" t="s">
        <v>138</v>
      </c>
      <c r="F23" s="439"/>
      <c r="G23" s="402">
        <v>75</v>
      </c>
      <c r="H23" s="402"/>
      <c r="I23" s="402">
        <v>80</v>
      </c>
      <c r="J23" s="402"/>
      <c r="K23" s="402">
        <v>82</v>
      </c>
      <c r="L23" s="402"/>
      <c r="M23" s="403">
        <v>82</v>
      </c>
      <c r="N23" s="404"/>
    </row>
    <row r="24" spans="1:14" ht="12.75">
      <c r="A24" s="395"/>
      <c r="B24" s="396"/>
      <c r="C24" s="396"/>
      <c r="D24" s="396"/>
      <c r="E24" s="444"/>
      <c r="F24" s="444"/>
      <c r="G24" s="427"/>
      <c r="H24" s="427"/>
      <c r="I24" s="427"/>
      <c r="J24" s="427"/>
      <c r="K24" s="427"/>
      <c r="L24" s="427"/>
      <c r="M24" s="442"/>
      <c r="N24" s="443"/>
    </row>
    <row r="25" spans="1:14" ht="15.75" customHeight="1" thickBot="1">
      <c r="A25" s="8" t="s">
        <v>139</v>
      </c>
      <c r="B25" s="9"/>
      <c r="C25" s="10"/>
      <c r="D25" s="11"/>
      <c r="E25" s="12"/>
      <c r="F25" s="9"/>
      <c r="G25" s="10"/>
      <c r="H25" s="13"/>
      <c r="I25" s="451"/>
      <c r="J25" s="452"/>
      <c r="K25" s="452"/>
      <c r="L25" s="453"/>
      <c r="M25" s="454"/>
      <c r="N25" s="455"/>
    </row>
    <row r="27" ht="13.5" thickBot="1"/>
    <row r="28" spans="1:14" ht="12.75">
      <c r="A28" s="456" t="s">
        <v>140</v>
      </c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8"/>
    </row>
    <row r="29" spans="1:15" ht="12.75">
      <c r="A29" s="459" t="s">
        <v>141</v>
      </c>
      <c r="B29" s="460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1"/>
      <c r="N29" s="462"/>
      <c r="O29" s="14"/>
    </row>
    <row r="30" spans="1:14" ht="12.75">
      <c r="A30" s="446" t="s">
        <v>142</v>
      </c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03"/>
      <c r="N30" s="404"/>
    </row>
    <row r="31" spans="1:14" ht="13.5" customHeight="1">
      <c r="A31" s="448" t="s">
        <v>143</v>
      </c>
      <c r="B31" s="449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50"/>
    </row>
    <row r="32" spans="1:14" ht="12.75">
      <c r="A32" s="446" t="s">
        <v>144</v>
      </c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03"/>
      <c r="N32" s="404"/>
    </row>
    <row r="33" spans="1:14" ht="13.5" thickBot="1">
      <c r="A33" s="463" t="s">
        <v>145</v>
      </c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5"/>
      <c r="N33" s="466"/>
    </row>
    <row r="35" ht="13.5" thickBot="1"/>
    <row r="36" spans="1:14" ht="12.75">
      <c r="A36" s="293" t="s">
        <v>146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5"/>
    </row>
    <row r="37" spans="1:14" ht="12.75">
      <c r="A37" s="15" t="s">
        <v>147</v>
      </c>
      <c r="B37" s="16"/>
      <c r="C37" s="16"/>
      <c r="D37" s="16"/>
      <c r="E37" s="16"/>
      <c r="F37" s="16"/>
      <c r="G37" s="412">
        <f>N1-3</f>
        <v>2015</v>
      </c>
      <c r="H37" s="412"/>
      <c r="I37" s="412">
        <f>N1-2</f>
        <v>2016</v>
      </c>
      <c r="J37" s="412"/>
      <c r="K37" s="412">
        <f>N1-1</f>
        <v>2017</v>
      </c>
      <c r="L37" s="412"/>
      <c r="M37" s="471">
        <f>N1</f>
        <v>2018</v>
      </c>
      <c r="N37" s="431"/>
    </row>
    <row r="38" spans="1:14" ht="12.75">
      <c r="A38" s="475" t="s">
        <v>148</v>
      </c>
      <c r="B38" s="476"/>
      <c r="C38" s="476"/>
      <c r="D38" s="17" t="s">
        <v>149</v>
      </c>
      <c r="E38" s="476"/>
      <c r="F38" s="477"/>
      <c r="G38" s="425"/>
      <c r="H38" s="425"/>
      <c r="I38" s="425"/>
      <c r="J38" s="425"/>
      <c r="K38" s="425"/>
      <c r="L38" s="425"/>
      <c r="M38" s="467"/>
      <c r="N38" s="468"/>
    </row>
    <row r="39" spans="1:14" ht="12.75">
      <c r="A39" s="472" t="s">
        <v>150</v>
      </c>
      <c r="B39" s="473"/>
      <c r="C39" s="473"/>
      <c r="D39" s="18" t="s">
        <v>149</v>
      </c>
      <c r="E39" s="473"/>
      <c r="F39" s="474"/>
      <c r="G39" s="447"/>
      <c r="H39" s="447"/>
      <c r="I39" s="447"/>
      <c r="J39" s="447"/>
      <c r="K39" s="447"/>
      <c r="L39" s="447"/>
      <c r="M39" s="469"/>
      <c r="N39" s="470"/>
    </row>
    <row r="40" spans="1:14" ht="12.75">
      <c r="A40" s="472" t="s">
        <v>151</v>
      </c>
      <c r="B40" s="473"/>
      <c r="C40" s="473"/>
      <c r="D40" s="18" t="s">
        <v>149</v>
      </c>
      <c r="E40" s="473"/>
      <c r="F40" s="474"/>
      <c r="G40" s="447"/>
      <c r="H40" s="447"/>
      <c r="I40" s="447"/>
      <c r="J40" s="447"/>
      <c r="K40" s="447"/>
      <c r="L40" s="447"/>
      <c r="M40" s="469"/>
      <c r="N40" s="470"/>
    </row>
    <row r="41" spans="1:14" ht="12.75">
      <c r="A41" s="472" t="s">
        <v>152</v>
      </c>
      <c r="B41" s="473"/>
      <c r="C41" s="473"/>
      <c r="D41" s="18" t="s">
        <v>149</v>
      </c>
      <c r="E41" s="473"/>
      <c r="F41" s="474"/>
      <c r="G41" s="447"/>
      <c r="H41" s="447"/>
      <c r="I41" s="447"/>
      <c r="J41" s="447"/>
      <c r="K41" s="447"/>
      <c r="L41" s="447"/>
      <c r="M41" s="469"/>
      <c r="N41" s="470"/>
    </row>
    <row r="42" spans="1:14" ht="13.5" thickBot="1">
      <c r="A42" s="486" t="s">
        <v>153</v>
      </c>
      <c r="B42" s="487"/>
      <c r="C42" s="487"/>
      <c r="D42" s="19" t="s">
        <v>149</v>
      </c>
      <c r="E42" s="488"/>
      <c r="F42" s="489"/>
      <c r="G42" s="480"/>
      <c r="H42" s="480"/>
      <c r="I42" s="480"/>
      <c r="J42" s="480"/>
      <c r="K42" s="480"/>
      <c r="L42" s="480"/>
      <c r="M42" s="481"/>
      <c r="N42" s="482"/>
    </row>
    <row r="43" spans="1:14" ht="13.5" thickBot="1">
      <c r="A43" s="20"/>
      <c r="B43" s="21"/>
      <c r="C43" s="21"/>
      <c r="D43" s="21"/>
      <c r="E43" s="478" t="s">
        <v>154</v>
      </c>
      <c r="F43" s="479"/>
      <c r="G43" s="478">
        <f>SUM(G38:H42)</f>
        <v>0</v>
      </c>
      <c r="H43" s="479"/>
      <c r="I43" s="478">
        <f>SUM(I38:J42)</f>
        <v>0</v>
      </c>
      <c r="J43" s="479"/>
      <c r="K43" s="478">
        <f>SUM(K38:L42)</f>
        <v>0</v>
      </c>
      <c r="L43" s="479"/>
      <c r="M43" s="483">
        <f>(M38+M39+M40+M41+M42)</f>
        <v>0</v>
      </c>
      <c r="N43" s="484"/>
    </row>
    <row r="46" spans="1:5" ht="12.75">
      <c r="A46" s="485"/>
      <c r="B46" s="485"/>
      <c r="C46" s="485"/>
      <c r="E46" s="22"/>
    </row>
    <row r="48" spans="1:2" ht="12.75">
      <c r="A48" s="485"/>
      <c r="B48" s="485"/>
    </row>
    <row r="49" spans="1:2" ht="12.75">
      <c r="A49" s="485"/>
      <c r="B49" s="485"/>
    </row>
    <row r="50" spans="1:2" ht="12.75">
      <c r="A50" s="485"/>
      <c r="B50" s="485"/>
    </row>
    <row r="51" spans="1:2" ht="12.75">
      <c r="A51" s="485"/>
      <c r="B51" s="485"/>
    </row>
    <row r="52" spans="1:2" ht="12.75">
      <c r="A52" s="485"/>
      <c r="B52" s="485"/>
    </row>
    <row r="53" spans="1:2" ht="12.75">
      <c r="A53" s="485"/>
      <c r="B53" s="485"/>
    </row>
    <row r="54" spans="1:2" ht="12.75">
      <c r="A54" s="485"/>
      <c r="B54" s="485"/>
    </row>
    <row r="55" spans="1:2" ht="12.75">
      <c r="A55" s="485"/>
      <c r="B55" s="485"/>
    </row>
    <row r="56" spans="1:2" ht="12.75">
      <c r="A56" s="485"/>
      <c r="B56" s="485"/>
    </row>
    <row r="57" spans="1:2" ht="12.75">
      <c r="A57" s="485"/>
      <c r="B57" s="485"/>
    </row>
    <row r="58" spans="1:2" ht="12.75">
      <c r="A58" s="485"/>
      <c r="B58" s="485"/>
    </row>
    <row r="59" spans="1:2" ht="12.75">
      <c r="A59" s="485"/>
      <c r="B59" s="485"/>
    </row>
    <row r="60" spans="1:2" ht="12.75">
      <c r="A60" s="485"/>
      <c r="B60" s="485"/>
    </row>
    <row r="61" spans="1:2" ht="12.75">
      <c r="A61" s="485"/>
      <c r="B61" s="485"/>
    </row>
    <row r="62" spans="1:2" ht="12.75">
      <c r="A62" s="485"/>
      <c r="B62" s="485"/>
    </row>
    <row r="63" spans="1:2" ht="12.75">
      <c r="A63" s="485"/>
      <c r="B63" s="485"/>
    </row>
    <row r="64" spans="1:2" ht="12.75">
      <c r="A64" s="485"/>
      <c r="B64" s="485"/>
    </row>
  </sheetData>
  <sheetProtection/>
  <mergeCells count="188">
    <mergeCell ref="A59:B59"/>
    <mergeCell ref="A48:B48"/>
    <mergeCell ref="A49:B49"/>
    <mergeCell ref="A50:B50"/>
    <mergeCell ref="A51:B51"/>
    <mergeCell ref="A52:B52"/>
    <mergeCell ref="A53:B53"/>
    <mergeCell ref="A64:B64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46:C46"/>
    <mergeCell ref="A42:C42"/>
    <mergeCell ref="E42:F42"/>
    <mergeCell ref="G42:H42"/>
    <mergeCell ref="I42:J42"/>
    <mergeCell ref="E43:F43"/>
    <mergeCell ref="G43:H43"/>
    <mergeCell ref="I43:J43"/>
    <mergeCell ref="M41:N41"/>
    <mergeCell ref="G41:H41"/>
    <mergeCell ref="I41:J41"/>
    <mergeCell ref="K42:L42"/>
    <mergeCell ref="M42:N42"/>
    <mergeCell ref="M43:N43"/>
    <mergeCell ref="E40:F40"/>
    <mergeCell ref="A38:C38"/>
    <mergeCell ref="E38:F38"/>
    <mergeCell ref="A39:C39"/>
    <mergeCell ref="E39:F39"/>
    <mergeCell ref="K43:L43"/>
    <mergeCell ref="A41:C41"/>
    <mergeCell ref="E41:F41"/>
    <mergeCell ref="K41:L41"/>
    <mergeCell ref="A36:N36"/>
    <mergeCell ref="G37:H37"/>
    <mergeCell ref="I37:J37"/>
    <mergeCell ref="K37:L37"/>
    <mergeCell ref="M37:N37"/>
    <mergeCell ref="M40:N40"/>
    <mergeCell ref="G38:H38"/>
    <mergeCell ref="I38:J38"/>
    <mergeCell ref="K38:L38"/>
    <mergeCell ref="A40:C40"/>
    <mergeCell ref="M38:N38"/>
    <mergeCell ref="K39:L39"/>
    <mergeCell ref="M39:N39"/>
    <mergeCell ref="G39:H39"/>
    <mergeCell ref="I39:J39"/>
    <mergeCell ref="G40:H40"/>
    <mergeCell ref="I40:J40"/>
    <mergeCell ref="K40:L40"/>
    <mergeCell ref="A32:C32"/>
    <mergeCell ref="D32:L32"/>
    <mergeCell ref="M32:N32"/>
    <mergeCell ref="A33:C33"/>
    <mergeCell ref="D33:L33"/>
    <mergeCell ref="M33:N33"/>
    <mergeCell ref="A30:C30"/>
    <mergeCell ref="D30:L30"/>
    <mergeCell ref="M30:N30"/>
    <mergeCell ref="A31:N31"/>
    <mergeCell ref="I25:L25"/>
    <mergeCell ref="M25:N25"/>
    <mergeCell ref="A28:N28"/>
    <mergeCell ref="A29:L29"/>
    <mergeCell ref="M29:N29"/>
    <mergeCell ref="M21:N21"/>
    <mergeCell ref="K22:L22"/>
    <mergeCell ref="M22:N22"/>
    <mergeCell ref="K23:L23"/>
    <mergeCell ref="M23:N23"/>
    <mergeCell ref="K24:L24"/>
    <mergeCell ref="M24:N24"/>
    <mergeCell ref="K21:L21"/>
    <mergeCell ref="A23:D23"/>
    <mergeCell ref="E23:F23"/>
    <mergeCell ref="A24:D24"/>
    <mergeCell ref="E24:F24"/>
    <mergeCell ref="G24:H24"/>
    <mergeCell ref="I24:J24"/>
    <mergeCell ref="G23:H23"/>
    <mergeCell ref="I23:J23"/>
    <mergeCell ref="A22:D22"/>
    <mergeCell ref="E22:F22"/>
    <mergeCell ref="G22:H22"/>
    <mergeCell ref="I22:J22"/>
    <mergeCell ref="A21:D21"/>
    <mergeCell ref="E21:F21"/>
    <mergeCell ref="G21:H21"/>
    <mergeCell ref="I21:J21"/>
    <mergeCell ref="A20:D20"/>
    <mergeCell ref="E20:F20"/>
    <mergeCell ref="G20:H20"/>
    <mergeCell ref="I20:J20"/>
    <mergeCell ref="K20:L20"/>
    <mergeCell ref="M20:N20"/>
    <mergeCell ref="K19:L19"/>
    <mergeCell ref="K17:L17"/>
    <mergeCell ref="M17:N17"/>
    <mergeCell ref="A18:D18"/>
    <mergeCell ref="E18:F18"/>
    <mergeCell ref="G18:H18"/>
    <mergeCell ref="I18:J18"/>
    <mergeCell ref="M19:N19"/>
    <mergeCell ref="A19:F19"/>
    <mergeCell ref="G19:H19"/>
    <mergeCell ref="I19:J19"/>
    <mergeCell ref="A15:D15"/>
    <mergeCell ref="E15:F15"/>
    <mergeCell ref="G15:H15"/>
    <mergeCell ref="K18:L18"/>
    <mergeCell ref="M18:N18"/>
    <mergeCell ref="A17:D17"/>
    <mergeCell ref="A16:D16"/>
    <mergeCell ref="E16:F16"/>
    <mergeCell ref="G16:H16"/>
    <mergeCell ref="M14:N14"/>
    <mergeCell ref="E17:F17"/>
    <mergeCell ref="G17:H17"/>
    <mergeCell ref="I17:J17"/>
    <mergeCell ref="K15:L15"/>
    <mergeCell ref="I15:J15"/>
    <mergeCell ref="M15:N15"/>
    <mergeCell ref="I16:J16"/>
    <mergeCell ref="K16:L16"/>
    <mergeCell ref="M16:N16"/>
    <mergeCell ref="A13:F13"/>
    <mergeCell ref="G13:H13"/>
    <mergeCell ref="I13:J13"/>
    <mergeCell ref="K13:L13"/>
    <mergeCell ref="M13:N13"/>
    <mergeCell ref="A14:D14"/>
    <mergeCell ref="E14:F14"/>
    <mergeCell ref="G14:H14"/>
    <mergeCell ref="I14:J14"/>
    <mergeCell ref="K14:L14"/>
    <mergeCell ref="M11:N11"/>
    <mergeCell ref="A12:F12"/>
    <mergeCell ref="G12:H12"/>
    <mergeCell ref="I12:J12"/>
    <mergeCell ref="K12:L12"/>
    <mergeCell ref="M12:N12"/>
    <mergeCell ref="A11:F11"/>
    <mergeCell ref="G11:H11"/>
    <mergeCell ref="I11:J11"/>
    <mergeCell ref="K11:L11"/>
    <mergeCell ref="M9:N9"/>
    <mergeCell ref="A10:F10"/>
    <mergeCell ref="G10:H10"/>
    <mergeCell ref="I10:J10"/>
    <mergeCell ref="K10:L10"/>
    <mergeCell ref="M10:N10"/>
    <mergeCell ref="A9:F9"/>
    <mergeCell ref="G9:H9"/>
    <mergeCell ref="I9:J9"/>
    <mergeCell ref="K9:L9"/>
    <mergeCell ref="M8:N8"/>
    <mergeCell ref="A5:F5"/>
    <mergeCell ref="G5:H5"/>
    <mergeCell ref="I5:J5"/>
    <mergeCell ref="K5:L5"/>
    <mergeCell ref="M5:N5"/>
    <mergeCell ref="A8:F8"/>
    <mergeCell ref="G8:H8"/>
    <mergeCell ref="I8:J8"/>
    <mergeCell ref="K8:L8"/>
    <mergeCell ref="A1:L1"/>
    <mergeCell ref="A2:N2"/>
    <mergeCell ref="A3:N3"/>
    <mergeCell ref="A4:F4"/>
    <mergeCell ref="G4:H4"/>
    <mergeCell ref="I4:J4"/>
    <mergeCell ref="K4:L4"/>
    <mergeCell ref="M4:N4"/>
    <mergeCell ref="A7:F7"/>
    <mergeCell ref="G7:N7"/>
    <mergeCell ref="A6:F6"/>
    <mergeCell ref="G6:H6"/>
    <mergeCell ref="I6:J6"/>
    <mergeCell ref="K6:L6"/>
    <mergeCell ref="M6:N6"/>
  </mergeCells>
  <printOptions/>
  <pageMargins left="0.3937007874015748" right="0.3937007874015748" top="0.67" bottom="0.1968503937007874" header="0.1968503937007874" footer="0.1968503937007874"/>
  <pageSetup fitToHeight="1" fitToWidth="1" horizontalDpi="600" verticalDpi="600" orientation="landscape" paperSize="9" scale="98" r:id="rId1"/>
  <headerFooter alignWithMargins="0">
    <oddFooter>&amp;L&amp;"Tahoma,Corsivo"&amp;8Elenco Processi&amp;R&amp;P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zoomScalePageLayoutView="90" workbookViewId="0" topLeftCell="A1">
      <selection activeCell="L39" sqref="L39:L44"/>
    </sheetView>
  </sheetViews>
  <sheetFormatPr defaultColWidth="9.140625" defaultRowHeight="15"/>
  <cols>
    <col min="1" max="4" width="9.140625" style="3" customWidth="1"/>
    <col min="5" max="6" width="14.00390625" style="3" bestFit="1" customWidth="1"/>
    <col min="7" max="7" width="14.28125" style="3" bestFit="1" customWidth="1"/>
    <col min="8" max="8" width="12.7109375" style="3" customWidth="1"/>
    <col min="9" max="9" width="12.421875" style="3" customWidth="1"/>
    <col min="10" max="10" width="13.00390625" style="3" customWidth="1"/>
    <col min="11" max="11" width="12.8515625" style="3" customWidth="1"/>
    <col min="12" max="12" width="13.00390625" style="3" customWidth="1"/>
    <col min="13" max="13" width="9.140625" style="3" customWidth="1"/>
    <col min="14" max="14" width="19.00390625" style="3" bestFit="1" customWidth="1"/>
    <col min="15" max="16384" width="9.140625" style="3" customWidth="1"/>
  </cols>
  <sheetData>
    <row r="1" spans="1:12" ht="21.75" customHeight="1">
      <c r="A1" s="495"/>
      <c r="B1" s="496"/>
      <c r="C1" s="496"/>
      <c r="D1" s="496"/>
      <c r="E1" s="496"/>
      <c r="F1" s="496"/>
      <c r="G1" s="496"/>
      <c r="H1" s="496"/>
      <c r="I1" s="496"/>
      <c r="J1" s="496"/>
      <c r="K1" s="23" t="s">
        <v>110</v>
      </c>
      <c r="L1" s="24">
        <v>2018</v>
      </c>
    </row>
    <row r="2" spans="1:12" ht="24.75" customHeight="1">
      <c r="A2" s="497" t="s">
        <v>155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9"/>
    </row>
    <row r="3" spans="1:15" ht="12.75">
      <c r="A3" s="500" t="s">
        <v>156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2"/>
      <c r="M3" s="25"/>
      <c r="N3" s="25"/>
      <c r="O3" s="25"/>
    </row>
    <row r="4" spans="1:12" ht="16.5" customHeight="1">
      <c r="A4" s="503" t="s">
        <v>157</v>
      </c>
      <c r="B4" s="504"/>
      <c r="C4" s="504"/>
      <c r="D4" s="504"/>
      <c r="E4" s="494">
        <f>$L$1-3</f>
        <v>2015</v>
      </c>
      <c r="F4" s="494"/>
      <c r="G4" s="494">
        <f>$L$1-2</f>
        <v>2016</v>
      </c>
      <c r="H4" s="494"/>
      <c r="I4" s="494">
        <f>$L$1-1</f>
        <v>2017</v>
      </c>
      <c r="J4" s="494"/>
      <c r="K4" s="494">
        <f>$L$1</f>
        <v>2018</v>
      </c>
      <c r="L4" s="507"/>
    </row>
    <row r="5" spans="1:12" ht="18" customHeight="1">
      <c r="A5" s="505"/>
      <c r="B5" s="506"/>
      <c r="C5" s="504"/>
      <c r="D5" s="504"/>
      <c r="E5" s="26" t="s">
        <v>158</v>
      </c>
      <c r="F5" s="27" t="s">
        <v>159</v>
      </c>
      <c r="G5" s="26" t="s">
        <v>158</v>
      </c>
      <c r="H5" s="27" t="s">
        <v>159</v>
      </c>
      <c r="I5" s="26" t="s">
        <v>158</v>
      </c>
      <c r="J5" s="27" t="s">
        <v>159</v>
      </c>
      <c r="K5" s="28" t="s">
        <v>158</v>
      </c>
      <c r="L5" s="29" t="s">
        <v>159</v>
      </c>
    </row>
    <row r="6" spans="1:12" ht="24.75" customHeight="1">
      <c r="A6" s="490" t="s">
        <v>160</v>
      </c>
      <c r="B6" s="491"/>
      <c r="C6" s="491"/>
      <c r="D6" s="491"/>
      <c r="E6" s="30">
        <v>20100.49</v>
      </c>
      <c r="F6" s="31">
        <v>20100.49</v>
      </c>
      <c r="G6" s="32">
        <v>22500</v>
      </c>
      <c r="H6" s="31">
        <v>22500</v>
      </c>
      <c r="I6" s="32">
        <v>0</v>
      </c>
      <c r="J6" s="31">
        <v>0</v>
      </c>
      <c r="K6" s="33">
        <v>0</v>
      </c>
      <c r="L6" s="34"/>
    </row>
    <row r="7" spans="1:12" ht="24.75" customHeight="1">
      <c r="A7" s="490" t="s">
        <v>161</v>
      </c>
      <c r="B7" s="491"/>
      <c r="C7" s="491"/>
      <c r="D7" s="491"/>
      <c r="E7" s="30">
        <v>36126.42</v>
      </c>
      <c r="F7" s="31">
        <v>36126.42</v>
      </c>
      <c r="G7" s="32">
        <v>16333.58</v>
      </c>
      <c r="H7" s="31">
        <v>16333.58</v>
      </c>
      <c r="I7" s="32">
        <v>10888.23</v>
      </c>
      <c r="J7" s="31">
        <v>10888.23</v>
      </c>
      <c r="K7" s="33">
        <v>3906.65</v>
      </c>
      <c r="L7" s="34"/>
    </row>
    <row r="8" spans="1:12" ht="24.75" customHeight="1">
      <c r="A8" s="490" t="s">
        <v>162</v>
      </c>
      <c r="B8" s="491"/>
      <c r="C8" s="491"/>
      <c r="D8" s="491"/>
      <c r="E8" s="30">
        <v>435600</v>
      </c>
      <c r="F8" s="35">
        <v>360714.7</v>
      </c>
      <c r="G8" s="32">
        <v>443600</v>
      </c>
      <c r="H8" s="36">
        <v>447093.51</v>
      </c>
      <c r="I8" s="32">
        <v>447425.75</v>
      </c>
      <c r="J8" s="36">
        <v>360635.39</v>
      </c>
      <c r="K8" s="33">
        <v>463600</v>
      </c>
      <c r="L8" s="37"/>
    </row>
    <row r="9" spans="1:14" ht="24.75" customHeight="1">
      <c r="A9" s="490" t="s">
        <v>163</v>
      </c>
      <c r="B9" s="491"/>
      <c r="C9" s="491"/>
      <c r="D9" s="491"/>
      <c r="E9" s="30">
        <v>33668.22</v>
      </c>
      <c r="F9" s="35">
        <v>34187.94</v>
      </c>
      <c r="G9" s="32">
        <v>34668.22</v>
      </c>
      <c r="H9" s="36">
        <v>37361.59</v>
      </c>
      <c r="I9" s="32">
        <v>15484.65</v>
      </c>
      <c r="J9" s="36">
        <v>5316.43</v>
      </c>
      <c r="K9" s="33">
        <v>15768.22</v>
      </c>
      <c r="L9" s="37"/>
      <c r="N9" s="38"/>
    </row>
    <row r="10" spans="1:12" ht="24.75" customHeight="1">
      <c r="A10" s="490" t="s">
        <v>164</v>
      </c>
      <c r="B10" s="491"/>
      <c r="C10" s="491"/>
      <c r="D10" s="491"/>
      <c r="E10" s="30">
        <v>93080</v>
      </c>
      <c r="F10" s="35">
        <v>86519.91</v>
      </c>
      <c r="G10" s="32">
        <v>93880</v>
      </c>
      <c r="H10" s="36">
        <v>83105.02</v>
      </c>
      <c r="I10" s="32">
        <v>102462.82</v>
      </c>
      <c r="J10" s="36">
        <v>73581.75</v>
      </c>
      <c r="K10" s="33">
        <v>110880</v>
      </c>
      <c r="L10" s="37"/>
    </row>
    <row r="11" spans="1:12" ht="24.75" customHeight="1">
      <c r="A11" s="490" t="s">
        <v>165</v>
      </c>
      <c r="B11" s="491"/>
      <c r="C11" s="491"/>
      <c r="D11" s="491"/>
      <c r="E11" s="30">
        <v>5000</v>
      </c>
      <c r="F11" s="35">
        <v>46010.93</v>
      </c>
      <c r="G11" s="32">
        <v>5000</v>
      </c>
      <c r="H11" s="36">
        <v>1459.92</v>
      </c>
      <c r="I11" s="32">
        <v>12449.89</v>
      </c>
      <c r="J11" s="36">
        <v>7833.04</v>
      </c>
      <c r="K11" s="33">
        <v>359187.36</v>
      </c>
      <c r="L11" s="37"/>
    </row>
    <row r="12" spans="1:12" ht="24.75" customHeight="1">
      <c r="A12" s="490" t="s">
        <v>166</v>
      </c>
      <c r="B12" s="491"/>
      <c r="C12" s="491"/>
      <c r="D12" s="491"/>
      <c r="E12" s="30">
        <v>0</v>
      </c>
      <c r="F12" s="35">
        <v>0</v>
      </c>
      <c r="G12" s="32">
        <v>0</v>
      </c>
      <c r="H12" s="36">
        <v>0</v>
      </c>
      <c r="I12" s="32">
        <v>0</v>
      </c>
      <c r="J12" s="36">
        <v>0</v>
      </c>
      <c r="K12" s="33">
        <v>0</v>
      </c>
      <c r="L12" s="37"/>
    </row>
    <row r="13" spans="1:12" ht="24.75" customHeight="1">
      <c r="A13" s="492" t="s">
        <v>167</v>
      </c>
      <c r="B13" s="493"/>
      <c r="C13" s="493"/>
      <c r="D13" s="493"/>
      <c r="E13" s="30">
        <v>163000</v>
      </c>
      <c r="F13" s="35">
        <v>95510.24</v>
      </c>
      <c r="G13" s="32">
        <v>163000</v>
      </c>
      <c r="H13" s="36">
        <v>87371.24</v>
      </c>
      <c r="I13" s="32">
        <v>79545.52</v>
      </c>
      <c r="J13" s="36">
        <v>75290.36</v>
      </c>
      <c r="K13" s="33">
        <v>153000</v>
      </c>
      <c r="L13" s="37"/>
    </row>
    <row r="14" spans="1:12" ht="24.75" customHeight="1" thickBot="1">
      <c r="A14" s="508" t="s">
        <v>168</v>
      </c>
      <c r="B14" s="509"/>
      <c r="C14" s="509"/>
      <c r="D14" s="509"/>
      <c r="E14" s="39">
        <f aca="true" t="shared" si="0" ref="E14:K14">SUM(E6:E13)</f>
        <v>786575.13</v>
      </c>
      <c r="F14" s="39">
        <f t="shared" si="0"/>
        <v>679170.63</v>
      </c>
      <c r="G14" s="39">
        <f>SUM(G6:G13)</f>
        <v>778981.8</v>
      </c>
      <c r="H14" s="39">
        <f t="shared" si="0"/>
        <v>695224.8600000001</v>
      </c>
      <c r="I14" s="39">
        <f>SUM(I6:I13)</f>
        <v>668256.86</v>
      </c>
      <c r="J14" s="39">
        <f t="shared" si="0"/>
        <v>533545.2</v>
      </c>
      <c r="K14" s="39">
        <f t="shared" si="0"/>
        <v>1106342.23</v>
      </c>
      <c r="L14" s="40">
        <f>SUM(L8:L13)</f>
        <v>0</v>
      </c>
    </row>
    <row r="15" spans="1:12" ht="14.25" customHeight="1" thickBo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3"/>
    </row>
    <row r="16" spans="1:13" ht="15" customHeight="1">
      <c r="A16" s="510" t="s">
        <v>169</v>
      </c>
      <c r="B16" s="511"/>
      <c r="C16" s="511"/>
      <c r="D16" s="511"/>
      <c r="E16" s="511"/>
      <c r="F16" s="511"/>
      <c r="G16" s="511"/>
      <c r="H16" s="511"/>
      <c r="I16" s="511"/>
      <c r="J16" s="511"/>
      <c r="K16" s="511"/>
      <c r="L16" s="512"/>
      <c r="M16" s="44"/>
    </row>
    <row r="17" spans="1:12" ht="15" customHeight="1">
      <c r="A17" s="513" t="s">
        <v>157</v>
      </c>
      <c r="B17" s="514"/>
      <c r="C17" s="514"/>
      <c r="D17" s="514"/>
      <c r="E17" s="494">
        <f>$L$1-3</f>
        <v>2015</v>
      </c>
      <c r="F17" s="494"/>
      <c r="G17" s="494">
        <f>$L$1-2</f>
        <v>2016</v>
      </c>
      <c r="H17" s="494"/>
      <c r="I17" s="494">
        <f>$L$1-1</f>
        <v>2017</v>
      </c>
      <c r="J17" s="494"/>
      <c r="K17" s="494">
        <f>$L$1</f>
        <v>2018</v>
      </c>
      <c r="L17" s="507"/>
    </row>
    <row r="18" spans="1:12" ht="12.75" customHeight="1">
      <c r="A18" s="515"/>
      <c r="B18" s="516"/>
      <c r="C18" s="514"/>
      <c r="D18" s="514"/>
      <c r="E18" s="26" t="s">
        <v>170</v>
      </c>
      <c r="F18" s="27" t="s">
        <v>171</v>
      </c>
      <c r="G18" s="26" t="s">
        <v>170</v>
      </c>
      <c r="H18" s="27" t="s">
        <v>171</v>
      </c>
      <c r="I18" s="26" t="s">
        <v>170</v>
      </c>
      <c r="J18" s="27" t="s">
        <v>171</v>
      </c>
      <c r="K18" s="28" t="s">
        <v>170</v>
      </c>
      <c r="L18" s="29" t="s">
        <v>171</v>
      </c>
    </row>
    <row r="19" spans="1:12" ht="24.75" customHeight="1">
      <c r="A19" s="492" t="s">
        <v>172</v>
      </c>
      <c r="B19" s="493"/>
      <c r="C19" s="493"/>
      <c r="D19" s="493"/>
      <c r="E19" s="30">
        <v>535951.3</v>
      </c>
      <c r="F19" s="35">
        <v>454911.74</v>
      </c>
      <c r="G19" s="30">
        <v>544612.04</v>
      </c>
      <c r="H19" s="35">
        <v>527992.32</v>
      </c>
      <c r="I19" s="30">
        <v>527516.04</v>
      </c>
      <c r="J19" s="35">
        <v>394102.76</v>
      </c>
      <c r="K19" s="33">
        <v>560253.89</v>
      </c>
      <c r="L19" s="37"/>
    </row>
    <row r="20" spans="1:12" ht="24.75" customHeight="1">
      <c r="A20" s="492" t="s">
        <v>173</v>
      </c>
      <c r="B20" s="493"/>
      <c r="C20" s="493"/>
      <c r="D20" s="493"/>
      <c r="E20" s="30">
        <v>5000</v>
      </c>
      <c r="F20" s="35">
        <v>63779.72</v>
      </c>
      <c r="G20" s="30">
        <v>5000</v>
      </c>
      <c r="H20" s="35">
        <v>30052.38</v>
      </c>
      <c r="I20" s="30">
        <v>4000</v>
      </c>
      <c r="J20" s="35">
        <v>4000</v>
      </c>
      <c r="K20" s="33">
        <v>359187.36</v>
      </c>
      <c r="L20" s="37"/>
    </row>
    <row r="21" spans="1:12" ht="24.75" customHeight="1">
      <c r="A21" s="490" t="s">
        <v>174</v>
      </c>
      <c r="B21" s="491"/>
      <c r="C21" s="491"/>
      <c r="D21" s="491"/>
      <c r="E21" s="30">
        <v>0</v>
      </c>
      <c r="F21" s="35">
        <v>0</v>
      </c>
      <c r="G21" s="30">
        <v>0</v>
      </c>
      <c r="H21" s="35">
        <v>0</v>
      </c>
      <c r="I21" s="30">
        <v>0</v>
      </c>
      <c r="J21" s="35">
        <v>0</v>
      </c>
      <c r="K21" s="33">
        <v>0</v>
      </c>
      <c r="L21" s="37"/>
    </row>
    <row r="22" spans="1:12" ht="24.75" customHeight="1">
      <c r="A22" s="492" t="s">
        <v>175</v>
      </c>
      <c r="B22" s="493"/>
      <c r="C22" s="493"/>
      <c r="D22" s="493"/>
      <c r="E22" s="30">
        <v>26396.92</v>
      </c>
      <c r="F22" s="35">
        <v>26396.92</v>
      </c>
      <c r="G22" s="30">
        <v>27536.18</v>
      </c>
      <c r="H22" s="35">
        <v>27536.18</v>
      </c>
      <c r="I22" s="30">
        <v>28734.25</v>
      </c>
      <c r="J22" s="35">
        <v>17615.24</v>
      </c>
      <c r="K22" s="33">
        <v>29994.33</v>
      </c>
      <c r="L22" s="37"/>
    </row>
    <row r="23" spans="1:12" ht="24.75" customHeight="1">
      <c r="A23" s="492" t="s">
        <v>176</v>
      </c>
      <c r="B23" s="493"/>
      <c r="C23" s="493"/>
      <c r="D23" s="493"/>
      <c r="E23" s="30">
        <v>0</v>
      </c>
      <c r="F23" s="35">
        <v>0</v>
      </c>
      <c r="G23" s="30">
        <v>0</v>
      </c>
      <c r="H23" s="35">
        <v>0</v>
      </c>
      <c r="I23" s="30">
        <v>0</v>
      </c>
      <c r="J23" s="35">
        <v>0</v>
      </c>
      <c r="K23" s="33">
        <v>0</v>
      </c>
      <c r="L23" s="37"/>
    </row>
    <row r="24" spans="1:12" ht="24.75" customHeight="1">
      <c r="A24" s="492" t="s">
        <v>177</v>
      </c>
      <c r="B24" s="493"/>
      <c r="C24" s="493"/>
      <c r="D24" s="493"/>
      <c r="E24" s="30">
        <v>163000</v>
      </c>
      <c r="F24" s="35">
        <v>91351.74</v>
      </c>
      <c r="G24" s="30">
        <v>163000</v>
      </c>
      <c r="H24" s="35">
        <v>87371.24</v>
      </c>
      <c r="I24" s="30">
        <v>79545.52</v>
      </c>
      <c r="J24" s="35">
        <v>68761.11</v>
      </c>
      <c r="K24" s="33">
        <v>153000</v>
      </c>
      <c r="L24" s="37"/>
    </row>
    <row r="25" spans="1:12" s="45" customFormat="1" ht="24.75" customHeight="1" thickBot="1">
      <c r="A25" s="508" t="s">
        <v>178</v>
      </c>
      <c r="B25" s="509"/>
      <c r="C25" s="509"/>
      <c r="D25" s="509"/>
      <c r="E25" s="39">
        <f aca="true" t="shared" si="1" ref="E25:L25">SUM(E19:E24)</f>
        <v>730348.2200000001</v>
      </c>
      <c r="F25" s="39">
        <f t="shared" si="1"/>
        <v>636440.12</v>
      </c>
      <c r="G25" s="39">
        <f t="shared" si="1"/>
        <v>740148.2200000001</v>
      </c>
      <c r="H25" s="39">
        <f t="shared" si="1"/>
        <v>672952.12</v>
      </c>
      <c r="I25" s="39">
        <f t="shared" si="1"/>
        <v>639795.81</v>
      </c>
      <c r="J25" s="39">
        <f t="shared" si="1"/>
        <v>484479.11</v>
      </c>
      <c r="K25" s="39">
        <f t="shared" si="1"/>
        <v>1102435.58</v>
      </c>
      <c r="L25" s="40">
        <f t="shared" si="1"/>
        <v>0</v>
      </c>
    </row>
    <row r="26" spans="1:12" ht="14.25" customHeight="1" thickBo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3"/>
    </row>
    <row r="27" spans="1:12" ht="14.25" customHeight="1">
      <c r="A27" s="510" t="s">
        <v>179</v>
      </c>
      <c r="B27" s="511"/>
      <c r="C27" s="511"/>
      <c r="D27" s="511"/>
      <c r="E27" s="511"/>
      <c r="F27" s="511"/>
      <c r="G27" s="511"/>
      <c r="H27" s="511"/>
      <c r="I27" s="511"/>
      <c r="J27" s="511"/>
      <c r="K27" s="511"/>
      <c r="L27" s="512"/>
    </row>
    <row r="28" spans="1:12" ht="14.25" customHeight="1">
      <c r="A28" s="513" t="s">
        <v>180</v>
      </c>
      <c r="B28" s="514" t="s">
        <v>181</v>
      </c>
      <c r="C28" s="514"/>
      <c r="D28" s="514"/>
      <c r="E28" s="494">
        <f>$L$1-3</f>
        <v>2015</v>
      </c>
      <c r="F28" s="494"/>
      <c r="G28" s="494">
        <f>$L$1-2</f>
        <v>2016</v>
      </c>
      <c r="H28" s="494"/>
      <c r="I28" s="494">
        <f>$L$1-1</f>
        <v>2017</v>
      </c>
      <c r="J28" s="494"/>
      <c r="K28" s="494">
        <f>$L$1</f>
        <v>2018</v>
      </c>
      <c r="L28" s="507"/>
    </row>
    <row r="29" spans="1:12" ht="14.25" customHeight="1">
      <c r="A29" s="513"/>
      <c r="B29" s="514"/>
      <c r="C29" s="514"/>
      <c r="D29" s="514"/>
      <c r="E29" s="27" t="s">
        <v>182</v>
      </c>
      <c r="F29" s="27" t="s">
        <v>183</v>
      </c>
      <c r="G29" s="27" t="s">
        <v>182</v>
      </c>
      <c r="H29" s="27" t="s">
        <v>183</v>
      </c>
      <c r="I29" s="27" t="s">
        <v>182</v>
      </c>
      <c r="J29" s="27" t="s">
        <v>183</v>
      </c>
      <c r="K29" s="46" t="s">
        <v>182</v>
      </c>
      <c r="L29" s="29" t="s">
        <v>183</v>
      </c>
    </row>
    <row r="30" spans="1:12" ht="28.5" customHeight="1">
      <c r="A30" s="47">
        <v>1</v>
      </c>
      <c r="B30" s="491" t="s">
        <v>184</v>
      </c>
      <c r="C30" s="491"/>
      <c r="D30" s="491"/>
      <c r="E30" s="30">
        <v>190003.19</v>
      </c>
      <c r="F30" s="35">
        <v>101057.95</v>
      </c>
      <c r="G30" s="30">
        <v>116515.93</v>
      </c>
      <c r="H30" s="35">
        <v>63138.71</v>
      </c>
      <c r="I30" s="30">
        <v>153520.25</v>
      </c>
      <c r="J30" s="35">
        <v>83707.87</v>
      </c>
      <c r="K30" s="33">
        <v>145333.09</v>
      </c>
      <c r="L30" s="37"/>
    </row>
    <row r="31" spans="1:12" ht="14.25" customHeight="1">
      <c r="A31" s="47">
        <v>2</v>
      </c>
      <c r="B31" s="493" t="s">
        <v>185</v>
      </c>
      <c r="C31" s="493"/>
      <c r="D31" s="493"/>
      <c r="E31" s="30">
        <v>0</v>
      </c>
      <c r="F31" s="35">
        <v>0</v>
      </c>
      <c r="G31" s="30">
        <v>5064.98</v>
      </c>
      <c r="H31" s="35">
        <v>5082.11</v>
      </c>
      <c r="I31" s="30">
        <v>5086.11</v>
      </c>
      <c r="J31" s="35">
        <v>5082.11</v>
      </c>
      <c r="K31" s="33">
        <v>10172.22</v>
      </c>
      <c r="L31" s="37"/>
    </row>
    <row r="32" spans="1:12" ht="14.25" customHeight="1">
      <c r="A32" s="47">
        <v>3</v>
      </c>
      <c r="B32" s="493" t="s">
        <v>186</v>
      </c>
      <c r="C32" s="493"/>
      <c r="D32" s="493"/>
      <c r="E32" s="30">
        <v>25800.28</v>
      </c>
      <c r="F32" s="35">
        <v>18722.96</v>
      </c>
      <c r="G32" s="30">
        <v>38329.35</v>
      </c>
      <c r="H32" s="35">
        <v>20206.25</v>
      </c>
      <c r="I32" s="30">
        <v>35108.21</v>
      </c>
      <c r="J32" s="35">
        <v>22627.73</v>
      </c>
      <c r="K32" s="33">
        <v>41556.73</v>
      </c>
      <c r="L32" s="37"/>
    </row>
    <row r="33" spans="1:12" ht="14.25" customHeight="1">
      <c r="A33" s="47">
        <v>4</v>
      </c>
      <c r="B33" s="493" t="s">
        <v>187</v>
      </c>
      <c r="C33" s="493"/>
      <c r="D33" s="493"/>
      <c r="E33" s="30">
        <v>365031.55</v>
      </c>
      <c r="F33" s="35">
        <v>178301.44</v>
      </c>
      <c r="G33" s="30">
        <v>6699.01</v>
      </c>
      <c r="H33" s="35">
        <v>0</v>
      </c>
      <c r="I33" s="30">
        <v>6699.01</v>
      </c>
      <c r="J33" s="35">
        <v>0</v>
      </c>
      <c r="K33" s="33">
        <v>11315.86</v>
      </c>
      <c r="L33" s="37"/>
    </row>
    <row r="34" spans="1:12" ht="14.25" customHeight="1">
      <c r="A34" s="47">
        <v>6</v>
      </c>
      <c r="B34" s="493" t="s">
        <v>188</v>
      </c>
      <c r="C34" s="493"/>
      <c r="D34" s="493"/>
      <c r="E34" s="30">
        <v>0</v>
      </c>
      <c r="F34" s="35">
        <v>0</v>
      </c>
      <c r="G34" s="30">
        <v>0</v>
      </c>
      <c r="H34" s="35">
        <v>0</v>
      </c>
      <c r="I34" s="30">
        <v>0</v>
      </c>
      <c r="J34" s="35">
        <v>0</v>
      </c>
      <c r="K34" s="33">
        <v>0</v>
      </c>
      <c r="L34" s="37"/>
    </row>
    <row r="35" spans="1:12" ht="14.25" customHeight="1">
      <c r="A35" s="47">
        <v>9</v>
      </c>
      <c r="B35" s="493" t="s">
        <v>189</v>
      </c>
      <c r="C35" s="493"/>
      <c r="D35" s="493"/>
      <c r="E35" s="30">
        <v>25196.03</v>
      </c>
      <c r="F35" s="35">
        <v>8583.78</v>
      </c>
      <c r="G35" s="30">
        <v>12181.72</v>
      </c>
      <c r="H35" s="35">
        <v>9459.57</v>
      </c>
      <c r="I35" s="30">
        <v>9721.27</v>
      </c>
      <c r="J35" s="35">
        <v>5569.69</v>
      </c>
      <c r="K35" s="33">
        <v>8406.74</v>
      </c>
      <c r="L35" s="37"/>
    </row>
    <row r="36" spans="1:12" s="45" customFormat="1" ht="14.25" customHeight="1">
      <c r="A36" s="517" t="s">
        <v>190</v>
      </c>
      <c r="B36" s="518"/>
      <c r="C36" s="518"/>
      <c r="D36" s="518"/>
      <c r="E36" s="48">
        <f aca="true" t="shared" si="2" ref="E36:L36">SUM(E30:E35)</f>
        <v>606031.05</v>
      </c>
      <c r="F36" s="48">
        <f t="shared" si="2"/>
        <v>306666.13</v>
      </c>
      <c r="G36" s="48">
        <f t="shared" si="2"/>
        <v>178790.99</v>
      </c>
      <c r="H36" s="48">
        <f t="shared" si="2"/>
        <v>97886.63999999998</v>
      </c>
      <c r="I36" s="48">
        <f t="shared" si="2"/>
        <v>210134.84999999998</v>
      </c>
      <c r="J36" s="48">
        <f t="shared" si="2"/>
        <v>116987.4</v>
      </c>
      <c r="K36" s="48">
        <f t="shared" si="2"/>
        <v>216784.64</v>
      </c>
      <c r="L36" s="49">
        <f t="shared" si="2"/>
        <v>0</v>
      </c>
    </row>
    <row r="37" spans="1:12" ht="14.25" customHeight="1">
      <c r="A37" s="513" t="s">
        <v>180</v>
      </c>
      <c r="B37" s="514" t="s">
        <v>191</v>
      </c>
      <c r="C37" s="514"/>
      <c r="D37" s="514"/>
      <c r="E37" s="494">
        <f>$L$1-3</f>
        <v>2015</v>
      </c>
      <c r="F37" s="494"/>
      <c r="G37" s="494">
        <f>$L$1-2</f>
        <v>2016</v>
      </c>
      <c r="H37" s="494"/>
      <c r="I37" s="494">
        <f>$L$1-1</f>
        <v>2017</v>
      </c>
      <c r="J37" s="494"/>
      <c r="K37" s="494">
        <f>$L$1</f>
        <v>2018</v>
      </c>
      <c r="L37" s="507"/>
    </row>
    <row r="38" spans="1:12" ht="14.25" customHeight="1">
      <c r="A38" s="513"/>
      <c r="B38" s="514"/>
      <c r="C38" s="514"/>
      <c r="D38" s="514"/>
      <c r="E38" s="27" t="s">
        <v>192</v>
      </c>
      <c r="F38" s="27" t="s">
        <v>193</v>
      </c>
      <c r="G38" s="27" t="s">
        <v>192</v>
      </c>
      <c r="H38" s="27" t="s">
        <v>193</v>
      </c>
      <c r="I38" s="27" t="s">
        <v>192</v>
      </c>
      <c r="J38" s="27" t="s">
        <v>193</v>
      </c>
      <c r="K38" s="46" t="s">
        <v>192</v>
      </c>
      <c r="L38" s="29" t="s">
        <v>193</v>
      </c>
    </row>
    <row r="39" spans="1:12" ht="14.25" customHeight="1">
      <c r="A39" s="47">
        <v>1</v>
      </c>
      <c r="B39" s="493" t="s">
        <v>194</v>
      </c>
      <c r="C39" s="493"/>
      <c r="D39" s="493"/>
      <c r="E39" s="30">
        <v>193735.66</v>
      </c>
      <c r="F39" s="35">
        <v>121680.89</v>
      </c>
      <c r="G39" s="30">
        <v>132033.98</v>
      </c>
      <c r="H39" s="35">
        <v>82579.27</v>
      </c>
      <c r="I39" s="30">
        <v>144352.23</v>
      </c>
      <c r="J39" s="35">
        <v>88128.9</v>
      </c>
      <c r="K39" s="33">
        <v>188458.02</v>
      </c>
      <c r="L39" s="37"/>
    </row>
    <row r="40" spans="1:12" ht="14.25" customHeight="1">
      <c r="A40" s="47">
        <v>2</v>
      </c>
      <c r="B40" s="493" t="s">
        <v>195</v>
      </c>
      <c r="C40" s="493"/>
      <c r="D40" s="493"/>
      <c r="E40" s="30">
        <v>634500.34</v>
      </c>
      <c r="F40" s="35">
        <v>314206.7</v>
      </c>
      <c r="G40" s="30">
        <v>89380.4</v>
      </c>
      <c r="H40" s="35">
        <v>70621.38</v>
      </c>
      <c r="I40" s="30">
        <v>27654.52</v>
      </c>
      <c r="J40" s="35">
        <v>16674.79</v>
      </c>
      <c r="K40" s="33">
        <v>10979.73</v>
      </c>
      <c r="L40" s="37"/>
    </row>
    <row r="41" spans="1:12" ht="26.25" customHeight="1">
      <c r="A41" s="47">
        <v>3</v>
      </c>
      <c r="B41" s="491" t="s">
        <v>196</v>
      </c>
      <c r="C41" s="491"/>
      <c r="D41" s="491"/>
      <c r="E41" s="30">
        <v>0</v>
      </c>
      <c r="F41" s="35">
        <v>0</v>
      </c>
      <c r="G41" s="30">
        <v>0</v>
      </c>
      <c r="H41" s="35">
        <v>0</v>
      </c>
      <c r="I41" s="30">
        <v>0</v>
      </c>
      <c r="J41" s="35">
        <v>0</v>
      </c>
      <c r="K41" s="33">
        <v>0</v>
      </c>
      <c r="L41" s="37"/>
    </row>
    <row r="42" spans="1:12" ht="14.25" customHeight="1">
      <c r="A42" s="47">
        <v>4</v>
      </c>
      <c r="B42" s="493" t="s">
        <v>197</v>
      </c>
      <c r="C42" s="493"/>
      <c r="D42" s="493"/>
      <c r="E42" s="30">
        <v>0</v>
      </c>
      <c r="F42" s="35">
        <v>0</v>
      </c>
      <c r="G42" s="30">
        <v>0</v>
      </c>
      <c r="H42" s="35">
        <v>0</v>
      </c>
      <c r="I42" s="30">
        <v>9033.98</v>
      </c>
      <c r="J42" s="35">
        <v>9033.98</v>
      </c>
      <c r="K42" s="33">
        <v>11119.01</v>
      </c>
      <c r="L42" s="37"/>
    </row>
    <row r="43" spans="1:12" ht="20.25" customHeight="1">
      <c r="A43" s="47">
        <v>5</v>
      </c>
      <c r="B43" s="491" t="s">
        <v>198</v>
      </c>
      <c r="C43" s="491"/>
      <c r="D43" s="491"/>
      <c r="E43" s="30">
        <v>0</v>
      </c>
      <c r="F43" s="35">
        <v>0</v>
      </c>
      <c r="G43" s="30">
        <v>0</v>
      </c>
      <c r="H43" s="35">
        <v>0</v>
      </c>
      <c r="I43" s="30">
        <v>0</v>
      </c>
      <c r="J43" s="35">
        <v>0</v>
      </c>
      <c r="K43" s="33">
        <v>0</v>
      </c>
      <c r="L43" s="37"/>
    </row>
    <row r="44" spans="1:12" ht="14.25" customHeight="1">
      <c r="A44" s="47">
        <v>7</v>
      </c>
      <c r="B44" s="493" t="s">
        <v>189</v>
      </c>
      <c r="C44" s="493"/>
      <c r="D44" s="493"/>
      <c r="E44" s="30">
        <v>13648.17</v>
      </c>
      <c r="F44" s="35">
        <v>8387.29</v>
      </c>
      <c r="G44" s="30">
        <v>11715.6</v>
      </c>
      <c r="H44" s="35">
        <v>8546.89</v>
      </c>
      <c r="I44" s="30">
        <v>12996.59</v>
      </c>
      <c r="J44" s="35">
        <v>9590.88</v>
      </c>
      <c r="K44" s="33">
        <v>14190.12</v>
      </c>
      <c r="L44" s="37"/>
    </row>
    <row r="45" spans="1:12" s="45" customFormat="1" ht="14.25" customHeight="1" thickBot="1">
      <c r="A45" s="508" t="s">
        <v>199</v>
      </c>
      <c r="B45" s="509"/>
      <c r="C45" s="509"/>
      <c r="D45" s="509"/>
      <c r="E45" s="39">
        <f aca="true" t="shared" si="3" ref="E45:L45">SUM(E39:E44)</f>
        <v>841884.17</v>
      </c>
      <c r="F45" s="39">
        <f t="shared" si="3"/>
        <v>444274.88</v>
      </c>
      <c r="G45" s="39">
        <f t="shared" si="3"/>
        <v>233129.98</v>
      </c>
      <c r="H45" s="39">
        <f t="shared" si="3"/>
        <v>161747.54000000004</v>
      </c>
      <c r="I45" s="39">
        <f t="shared" si="3"/>
        <v>194037.32</v>
      </c>
      <c r="J45" s="39">
        <f t="shared" si="3"/>
        <v>123428.55</v>
      </c>
      <c r="K45" s="39">
        <f t="shared" si="3"/>
        <v>224746.88</v>
      </c>
      <c r="L45" s="40">
        <f t="shared" si="3"/>
        <v>0</v>
      </c>
    </row>
    <row r="46" spans="1:12" ht="14.25" customHeight="1" thickBot="1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3"/>
    </row>
    <row r="47" spans="1:12" ht="15.75" customHeight="1">
      <c r="A47" s="510" t="s">
        <v>200</v>
      </c>
      <c r="B47" s="511"/>
      <c r="C47" s="511"/>
      <c r="D47" s="511"/>
      <c r="E47" s="511"/>
      <c r="F47" s="511"/>
      <c r="G47" s="511"/>
      <c r="H47" s="511"/>
      <c r="I47" s="511"/>
      <c r="J47" s="511"/>
      <c r="K47" s="511"/>
      <c r="L47" s="512"/>
    </row>
    <row r="48" spans="1:12" ht="15.75" customHeight="1">
      <c r="A48" s="525" t="s">
        <v>113</v>
      </c>
      <c r="B48" s="526"/>
      <c r="C48" s="526"/>
      <c r="D48" s="526"/>
      <c r="E48" s="494">
        <f>$L$1-3</f>
        <v>2015</v>
      </c>
      <c r="F48" s="494"/>
      <c r="G48" s="494">
        <f>$L$1-2</f>
        <v>2016</v>
      </c>
      <c r="H48" s="494"/>
      <c r="I48" s="494">
        <f>$L$1-1</f>
        <v>2017</v>
      </c>
      <c r="J48" s="494"/>
      <c r="K48" s="494">
        <f>$L$1</f>
        <v>2018</v>
      </c>
      <c r="L48" s="507"/>
    </row>
    <row r="49" spans="1:12" ht="28.5" customHeight="1">
      <c r="A49" s="490" t="s">
        <v>201</v>
      </c>
      <c r="B49" s="491"/>
      <c r="C49" s="491"/>
      <c r="D49" s="491"/>
      <c r="E49" s="521">
        <v>29021.4</v>
      </c>
      <c r="F49" s="522"/>
      <c r="G49" s="521">
        <v>37361.59</v>
      </c>
      <c r="H49" s="522"/>
      <c r="I49" s="523">
        <v>5316.43</v>
      </c>
      <c r="J49" s="524"/>
      <c r="K49" s="519">
        <v>5600</v>
      </c>
      <c r="L49" s="520"/>
    </row>
    <row r="50" spans="1:12" ht="24.75" customHeight="1">
      <c r="A50" s="490" t="s">
        <v>202</v>
      </c>
      <c r="B50" s="491"/>
      <c r="C50" s="491"/>
      <c r="D50" s="491"/>
      <c r="E50" s="521">
        <v>36816.7</v>
      </c>
      <c r="F50" s="522"/>
      <c r="G50" s="521">
        <v>35677.44</v>
      </c>
      <c r="H50" s="522"/>
      <c r="I50" s="523">
        <v>34479.37</v>
      </c>
      <c r="J50" s="524"/>
      <c r="K50" s="519">
        <v>33219.29</v>
      </c>
      <c r="L50" s="520"/>
    </row>
    <row r="51" spans="1:12" ht="24.75" customHeight="1">
      <c r="A51" s="490" t="s">
        <v>203</v>
      </c>
      <c r="B51" s="491"/>
      <c r="C51" s="491"/>
      <c r="D51" s="491"/>
      <c r="E51" s="521">
        <v>139978.43</v>
      </c>
      <c r="F51" s="522"/>
      <c r="G51" s="521">
        <v>127525.92</v>
      </c>
      <c r="H51" s="522"/>
      <c r="I51" s="523">
        <v>128657.1</v>
      </c>
      <c r="J51" s="524"/>
      <c r="K51" s="519">
        <v>133799.79</v>
      </c>
      <c r="L51" s="520"/>
    </row>
    <row r="52" spans="1:12" ht="24" customHeight="1">
      <c r="A52" s="490" t="s">
        <v>204</v>
      </c>
      <c r="B52" s="491"/>
      <c r="C52" s="491"/>
      <c r="D52" s="491"/>
      <c r="E52" s="521">
        <v>26396.92</v>
      </c>
      <c r="F52" s="522"/>
      <c r="G52" s="521">
        <v>27536.18</v>
      </c>
      <c r="H52" s="522"/>
      <c r="I52" s="523">
        <v>28734.25</v>
      </c>
      <c r="J52" s="524"/>
      <c r="K52" s="519">
        <v>29994.33</v>
      </c>
      <c r="L52" s="520"/>
    </row>
    <row r="53" spans="1:12" ht="22.5" customHeight="1" thickBot="1">
      <c r="A53" s="543" t="s">
        <v>205</v>
      </c>
      <c r="B53" s="544"/>
      <c r="C53" s="544"/>
      <c r="D53" s="544"/>
      <c r="E53" s="545">
        <v>0</v>
      </c>
      <c r="F53" s="546"/>
      <c r="G53" s="545">
        <v>0</v>
      </c>
      <c r="H53" s="546"/>
      <c r="I53" s="547">
        <v>0</v>
      </c>
      <c r="J53" s="548"/>
      <c r="K53" s="535">
        <v>0</v>
      </c>
      <c r="L53" s="536"/>
    </row>
    <row r="54" spans="1:12" ht="12.75" customHeight="1" thickBot="1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2"/>
    </row>
    <row r="55" spans="1:12" ht="12.75">
      <c r="A55" s="537" t="s">
        <v>155</v>
      </c>
      <c r="B55" s="538"/>
      <c r="C55" s="538"/>
      <c r="D55" s="538"/>
      <c r="E55" s="538"/>
      <c r="F55" s="538"/>
      <c r="G55" s="538"/>
      <c r="H55" s="538"/>
      <c r="I55" s="538"/>
      <c r="J55" s="538"/>
      <c r="K55" s="538"/>
      <c r="L55" s="539"/>
    </row>
    <row r="56" spans="1:12" ht="15.75" customHeight="1">
      <c r="A56" s="540" t="s">
        <v>206</v>
      </c>
      <c r="B56" s="541"/>
      <c r="C56" s="541"/>
      <c r="D56" s="541"/>
      <c r="E56" s="541"/>
      <c r="F56" s="541"/>
      <c r="G56" s="541"/>
      <c r="H56" s="541"/>
      <c r="I56" s="541"/>
      <c r="J56" s="541"/>
      <c r="K56" s="541"/>
      <c r="L56" s="542"/>
    </row>
    <row r="57" spans="1:12" ht="12.75">
      <c r="A57" s="525" t="s">
        <v>113</v>
      </c>
      <c r="B57" s="526"/>
      <c r="C57" s="526"/>
      <c r="D57" s="526"/>
      <c r="E57" s="494">
        <f>$L$1-3</f>
        <v>2015</v>
      </c>
      <c r="F57" s="494"/>
      <c r="G57" s="494">
        <f>$L$1-2</f>
        <v>2016</v>
      </c>
      <c r="H57" s="494"/>
      <c r="I57" s="494">
        <f>$L$1-1</f>
        <v>2017</v>
      </c>
      <c r="J57" s="494"/>
      <c r="K57" s="494">
        <f>$L$1</f>
        <v>2018</v>
      </c>
      <c r="L57" s="507"/>
    </row>
    <row r="58" spans="1:12" ht="12.75" customHeight="1">
      <c r="A58" s="532" t="s">
        <v>207</v>
      </c>
      <c r="B58" s="533"/>
      <c r="C58" s="533"/>
      <c r="D58" s="533"/>
      <c r="E58" s="534">
        <f>(E8+E10)/SUM(E8:E10)</f>
        <v>0.9401292316707254</v>
      </c>
      <c r="F58" s="534"/>
      <c r="G58" s="534">
        <f>(G8+G10)/SUM(G8:G10)</f>
        <v>0.9394069250097467</v>
      </c>
      <c r="H58" s="534"/>
      <c r="I58" s="534">
        <f>(I8+I10)/SUM(I8:I10)</f>
        <v>0.9726116316581109</v>
      </c>
      <c r="J58" s="534"/>
      <c r="K58" s="527">
        <f>(K8+K10)/SUM(K8:K10)</f>
        <v>0.9732854425211143</v>
      </c>
      <c r="L58" s="528"/>
    </row>
    <row r="59" spans="1:12" ht="12.75" customHeight="1">
      <c r="A59" s="529" t="s">
        <v>208</v>
      </c>
      <c r="B59" s="530"/>
      <c r="C59" s="530"/>
      <c r="D59" s="530"/>
      <c r="E59" s="534"/>
      <c r="F59" s="534"/>
      <c r="G59" s="534"/>
      <c r="H59" s="534"/>
      <c r="I59" s="534"/>
      <c r="J59" s="534"/>
      <c r="K59" s="527"/>
      <c r="L59" s="528"/>
    </row>
    <row r="60" spans="1:12" ht="12.75" customHeight="1">
      <c r="A60" s="531" t="s">
        <v>209</v>
      </c>
      <c r="B60" s="530"/>
      <c r="C60" s="530"/>
      <c r="D60" s="530"/>
      <c r="E60" s="534"/>
      <c r="F60" s="534"/>
      <c r="G60" s="534"/>
      <c r="H60" s="534"/>
      <c r="I60" s="534"/>
      <c r="J60" s="534"/>
      <c r="K60" s="527"/>
      <c r="L60" s="528"/>
    </row>
    <row r="61" spans="1:12" ht="12.75" customHeight="1">
      <c r="A61" s="532" t="s">
        <v>210</v>
      </c>
      <c r="B61" s="533"/>
      <c r="C61" s="533"/>
      <c r="D61" s="533"/>
      <c r="E61" s="534">
        <f>E8/SUM(C8:E10)</f>
        <v>0.7746090136108194</v>
      </c>
      <c r="F61" s="534"/>
      <c r="G61" s="534">
        <f>G8/SUM(G8:G10)</f>
        <v>0.7753235691268952</v>
      </c>
      <c r="H61" s="534"/>
      <c r="I61" s="534">
        <f>I8/SUM(I8:I10)</f>
        <v>0.7913812224781358</v>
      </c>
      <c r="J61" s="534"/>
      <c r="K61" s="527">
        <f>K8/SUM(K8:K10)</f>
        <v>0.7854322711892295</v>
      </c>
      <c r="L61" s="528"/>
    </row>
    <row r="62" spans="1:12" ht="12.75" customHeight="1">
      <c r="A62" s="529" t="s">
        <v>211</v>
      </c>
      <c r="B62" s="530"/>
      <c r="C62" s="530"/>
      <c r="D62" s="530"/>
      <c r="E62" s="534"/>
      <c r="F62" s="534"/>
      <c r="G62" s="534"/>
      <c r="H62" s="534"/>
      <c r="I62" s="534"/>
      <c r="J62" s="534"/>
      <c r="K62" s="527"/>
      <c r="L62" s="528"/>
    </row>
    <row r="63" spans="1:12" ht="12.75" customHeight="1">
      <c r="A63" s="531" t="s">
        <v>209</v>
      </c>
      <c r="B63" s="530"/>
      <c r="C63" s="530"/>
      <c r="D63" s="530"/>
      <c r="E63" s="534"/>
      <c r="F63" s="534"/>
      <c r="G63" s="534"/>
      <c r="H63" s="534"/>
      <c r="I63" s="534"/>
      <c r="J63" s="534"/>
      <c r="K63" s="527"/>
      <c r="L63" s="528"/>
    </row>
    <row r="64" spans="1:12" ht="12.75" customHeight="1">
      <c r="A64" s="532" t="s">
        <v>212</v>
      </c>
      <c r="B64" s="533"/>
      <c r="C64" s="533"/>
      <c r="D64" s="533"/>
      <c r="E64" s="534">
        <f>E49/SUM(E8:E10)</f>
        <v>0.05160752531589769</v>
      </c>
      <c r="F64" s="534"/>
      <c r="G64" s="534">
        <f>G49/SUM(G8:G10)</f>
        <v>0.06530054397442676</v>
      </c>
      <c r="H64" s="534"/>
      <c r="I64" s="534">
        <f>I49/SUM(I8:I10)</f>
        <v>0.009403399050276914</v>
      </c>
      <c r="J64" s="534"/>
      <c r="K64" s="527">
        <f>K49/SUM(K8:K10)</f>
        <v>0.009487533905650745</v>
      </c>
      <c r="L64" s="528"/>
    </row>
    <row r="65" spans="1:12" ht="12.75" customHeight="1">
      <c r="A65" s="529" t="s">
        <v>213</v>
      </c>
      <c r="B65" s="530"/>
      <c r="C65" s="530"/>
      <c r="D65" s="530"/>
      <c r="E65" s="534"/>
      <c r="F65" s="534"/>
      <c r="G65" s="534"/>
      <c r="H65" s="534"/>
      <c r="I65" s="534"/>
      <c r="J65" s="534"/>
      <c r="K65" s="527"/>
      <c r="L65" s="528"/>
    </row>
    <row r="66" spans="1:12" ht="12.75" customHeight="1">
      <c r="A66" s="531" t="s">
        <v>209</v>
      </c>
      <c r="B66" s="530"/>
      <c r="C66" s="530"/>
      <c r="D66" s="530"/>
      <c r="E66" s="534"/>
      <c r="F66" s="534"/>
      <c r="G66" s="534"/>
      <c r="H66" s="534"/>
      <c r="I66" s="534"/>
      <c r="J66" s="534"/>
      <c r="K66" s="527"/>
      <c r="L66" s="528"/>
    </row>
    <row r="67" spans="1:12" ht="12.75">
      <c r="A67" s="540" t="s">
        <v>214</v>
      </c>
      <c r="B67" s="541"/>
      <c r="C67" s="541"/>
      <c r="D67" s="541"/>
      <c r="E67" s="541"/>
      <c r="F67" s="541"/>
      <c r="G67" s="541"/>
      <c r="H67" s="541"/>
      <c r="I67" s="541"/>
      <c r="J67" s="541"/>
      <c r="K67" s="541"/>
      <c r="L67" s="542"/>
    </row>
    <row r="68" spans="1:12" ht="12.75">
      <c r="A68" s="525" t="s">
        <v>104</v>
      </c>
      <c r="B68" s="526"/>
      <c r="C68" s="526"/>
      <c r="D68" s="526"/>
      <c r="E68" s="494">
        <f>$L$1-3</f>
        <v>2015</v>
      </c>
      <c r="F68" s="494"/>
      <c r="G68" s="494">
        <f>$L$1-2</f>
        <v>2016</v>
      </c>
      <c r="H68" s="494"/>
      <c r="I68" s="494">
        <f>$L$1-1</f>
        <v>2017</v>
      </c>
      <c r="J68" s="494"/>
      <c r="K68" s="494">
        <f>$L$1</f>
        <v>2018</v>
      </c>
      <c r="L68" s="507"/>
    </row>
    <row r="69" spans="1:12" ht="24" customHeight="1">
      <c r="A69" s="532" t="s">
        <v>215</v>
      </c>
      <c r="B69" s="533"/>
      <c r="C69" s="533"/>
      <c r="D69" s="533"/>
      <c r="E69" s="534">
        <f>SUM(E50:F52)/SUM(E8:E10)</f>
        <v>0.3613278085951797</v>
      </c>
      <c r="F69" s="534"/>
      <c r="G69" s="534">
        <f>(G50+G51+G52)/SUM(G8:G10)</f>
        <v>0.33337434834630786</v>
      </c>
      <c r="H69" s="534"/>
      <c r="I69" s="534">
        <f>(I50+I51+I52)/SUM(I8:I10)</f>
        <v>0.3393700182686403</v>
      </c>
      <c r="J69" s="534"/>
      <c r="K69" s="527">
        <f>(K50+K51+K52)/SUM(K8:K10)</f>
        <v>0.33378060843622714</v>
      </c>
      <c r="L69" s="527"/>
    </row>
    <row r="70" spans="1:12" ht="12.75" customHeight="1">
      <c r="A70" s="529" t="s">
        <v>216</v>
      </c>
      <c r="B70" s="530"/>
      <c r="C70" s="530"/>
      <c r="D70" s="530"/>
      <c r="E70" s="534"/>
      <c r="F70" s="534"/>
      <c r="G70" s="534"/>
      <c r="H70" s="534"/>
      <c r="I70" s="534"/>
      <c r="J70" s="534"/>
      <c r="K70" s="527"/>
      <c r="L70" s="527"/>
    </row>
    <row r="71" spans="1:12" ht="12.75" customHeight="1">
      <c r="A71" s="531" t="s">
        <v>209</v>
      </c>
      <c r="B71" s="530"/>
      <c r="C71" s="530"/>
      <c r="D71" s="530"/>
      <c r="E71" s="534"/>
      <c r="F71" s="534"/>
      <c r="G71" s="534"/>
      <c r="H71" s="534"/>
      <c r="I71" s="534"/>
      <c r="J71" s="534"/>
      <c r="K71" s="527"/>
      <c r="L71" s="527"/>
    </row>
    <row r="72" spans="1:12" ht="12.75" customHeight="1">
      <c r="A72" s="532" t="s">
        <v>217</v>
      </c>
      <c r="B72" s="533"/>
      <c r="C72" s="533"/>
      <c r="D72" s="533"/>
      <c r="E72" s="534">
        <f>E51/SUM(E8:E10)</f>
        <v>0.24891770796393736</v>
      </c>
      <c r="F72" s="534"/>
      <c r="G72" s="534">
        <f>G51/SUM(G8:G10)</f>
        <v>0.22288965611043937</v>
      </c>
      <c r="H72" s="534"/>
      <c r="I72" s="534">
        <f>I51/SUM(I8:I10)</f>
        <v>0.2275613620326764</v>
      </c>
      <c r="J72" s="534"/>
      <c r="K72" s="527">
        <f>K51/SUM(K8:K10)</f>
        <v>0.22668393646320528</v>
      </c>
      <c r="L72" s="528"/>
    </row>
    <row r="73" spans="1:12" ht="12.75" customHeight="1">
      <c r="A73" s="529" t="s">
        <v>218</v>
      </c>
      <c r="B73" s="530"/>
      <c r="C73" s="530"/>
      <c r="D73" s="530"/>
      <c r="E73" s="534"/>
      <c r="F73" s="534"/>
      <c r="G73" s="534"/>
      <c r="H73" s="534"/>
      <c r="I73" s="534"/>
      <c r="J73" s="534"/>
      <c r="K73" s="527"/>
      <c r="L73" s="528"/>
    </row>
    <row r="74" spans="1:12" ht="12.75" customHeight="1">
      <c r="A74" s="531" t="s">
        <v>209</v>
      </c>
      <c r="B74" s="530"/>
      <c r="C74" s="530"/>
      <c r="D74" s="530"/>
      <c r="E74" s="534"/>
      <c r="F74" s="534"/>
      <c r="G74" s="534"/>
      <c r="H74" s="534"/>
      <c r="I74" s="534"/>
      <c r="J74" s="534"/>
      <c r="K74" s="527"/>
      <c r="L74" s="528"/>
    </row>
    <row r="75" spans="1:12" ht="12.75" customHeight="1">
      <c r="A75" s="532" t="s">
        <v>219</v>
      </c>
      <c r="B75" s="533"/>
      <c r="C75" s="533"/>
      <c r="D75" s="533"/>
      <c r="E75" s="534">
        <f>(E50+E52)/SUM(E8:E10)</f>
        <v>0.11241010063124232</v>
      </c>
      <c r="F75" s="534"/>
      <c r="G75" s="534">
        <f>(G50+G52)/SUM(G8:G10)</f>
        <v>0.11048469223586854</v>
      </c>
      <c r="H75" s="534"/>
      <c r="I75" s="534">
        <f>(I50+I52)/SUM(I8:I10)</f>
        <v>0.11180865623596392</v>
      </c>
      <c r="J75" s="534"/>
      <c r="K75" s="527">
        <f>(K50+K52)/SUM(K8:K10)</f>
        <v>0.1070966719730218</v>
      </c>
      <c r="L75" s="527"/>
    </row>
    <row r="76" spans="1:12" ht="12.75" customHeight="1">
      <c r="A76" s="529" t="s">
        <v>220</v>
      </c>
      <c r="B76" s="530"/>
      <c r="C76" s="530"/>
      <c r="D76" s="530"/>
      <c r="E76" s="534"/>
      <c r="F76" s="534"/>
      <c r="G76" s="534"/>
      <c r="H76" s="534"/>
      <c r="I76" s="534"/>
      <c r="J76" s="534"/>
      <c r="K76" s="527"/>
      <c r="L76" s="527"/>
    </row>
    <row r="77" spans="1:12" ht="12.75" customHeight="1">
      <c r="A77" s="531" t="s">
        <v>209</v>
      </c>
      <c r="B77" s="530"/>
      <c r="C77" s="530"/>
      <c r="D77" s="530"/>
      <c r="E77" s="534"/>
      <c r="F77" s="534"/>
      <c r="G77" s="534"/>
      <c r="H77" s="534"/>
      <c r="I77" s="534"/>
      <c r="J77" s="534"/>
      <c r="K77" s="527"/>
      <c r="L77" s="527"/>
    </row>
    <row r="78" spans="1:12" ht="12.75">
      <c r="A78" s="540" t="s">
        <v>221</v>
      </c>
      <c r="B78" s="541"/>
      <c r="C78" s="541"/>
      <c r="D78" s="541"/>
      <c r="E78" s="541"/>
      <c r="F78" s="541"/>
      <c r="G78" s="541"/>
      <c r="H78" s="541"/>
      <c r="I78" s="541"/>
      <c r="J78" s="541"/>
      <c r="K78" s="541"/>
      <c r="L78" s="542"/>
    </row>
    <row r="79" spans="1:12" ht="12.75">
      <c r="A79" s="525" t="s">
        <v>104</v>
      </c>
      <c r="B79" s="526"/>
      <c r="C79" s="526"/>
      <c r="D79" s="526"/>
      <c r="E79" s="494">
        <f>$L$1-3</f>
        <v>2015</v>
      </c>
      <c r="F79" s="494"/>
      <c r="G79" s="494">
        <f>$L$1-2</f>
        <v>2016</v>
      </c>
      <c r="H79" s="494"/>
      <c r="I79" s="494">
        <f>$L$1-1</f>
        <v>2017</v>
      </c>
      <c r="J79" s="494"/>
      <c r="K79" s="494">
        <f>$L$1</f>
        <v>2018</v>
      </c>
      <c r="L79" s="507"/>
    </row>
    <row r="80" spans="1:12" ht="12.75" customHeight="1">
      <c r="A80" s="532" t="s">
        <v>222</v>
      </c>
      <c r="B80" s="533"/>
      <c r="C80" s="533"/>
      <c r="D80" s="533"/>
      <c r="E80" s="549">
        <f>(E8+E10)/Caratteristiche!G5</f>
        <v>588.0756395995551</v>
      </c>
      <c r="F80" s="550"/>
      <c r="G80" s="549">
        <f>(G8+G10)/Caratteristiche!I5</f>
        <v>599.8660714285714</v>
      </c>
      <c r="H80" s="550"/>
      <c r="I80" s="549">
        <f>(I8+I10)/Caratteristiche!K5</f>
        <v>619.2438851351352</v>
      </c>
      <c r="J80" s="550"/>
      <c r="K80" s="557">
        <f>(K8+K10)/Caratteristiche!M5</f>
        <v>646.936936936937</v>
      </c>
      <c r="L80" s="558"/>
    </row>
    <row r="81" spans="1:12" ht="12.75" customHeight="1">
      <c r="A81" s="529" t="s">
        <v>208</v>
      </c>
      <c r="B81" s="530"/>
      <c r="C81" s="530"/>
      <c r="D81" s="530"/>
      <c r="E81" s="549"/>
      <c r="F81" s="550"/>
      <c r="G81" s="549"/>
      <c r="H81" s="550"/>
      <c r="I81" s="549"/>
      <c r="J81" s="550"/>
      <c r="K81" s="557"/>
      <c r="L81" s="558"/>
    </row>
    <row r="82" spans="1:12" ht="12.75" customHeight="1">
      <c r="A82" s="531" t="s">
        <v>223</v>
      </c>
      <c r="B82" s="530"/>
      <c r="C82" s="530"/>
      <c r="D82" s="530"/>
      <c r="E82" s="549"/>
      <c r="F82" s="550"/>
      <c r="G82" s="549"/>
      <c r="H82" s="550"/>
      <c r="I82" s="549"/>
      <c r="J82" s="550"/>
      <c r="K82" s="557"/>
      <c r="L82" s="558"/>
    </row>
    <row r="83" spans="1:12" ht="12.75" customHeight="1">
      <c r="A83" s="532" t="s">
        <v>224</v>
      </c>
      <c r="B83" s="533"/>
      <c r="C83" s="533"/>
      <c r="D83" s="533"/>
      <c r="E83" s="549">
        <f>E8/Caratteristiche!G5</f>
        <v>484.5383759733037</v>
      </c>
      <c r="F83" s="550"/>
      <c r="G83" s="549">
        <f>G8/Caratteristiche!I5</f>
        <v>495.0892857142857</v>
      </c>
      <c r="H83" s="550"/>
      <c r="I83" s="549">
        <f>I8/Caratteristiche!K5</f>
        <v>503.8578265765766</v>
      </c>
      <c r="J83" s="550"/>
      <c r="K83" s="557">
        <f>K8/Caratteristiche!M5</f>
        <v>522.072072072072</v>
      </c>
      <c r="L83" s="558"/>
    </row>
    <row r="84" spans="1:12" ht="12.75" customHeight="1">
      <c r="A84" s="529" t="s">
        <v>211</v>
      </c>
      <c r="B84" s="530"/>
      <c r="C84" s="530"/>
      <c r="D84" s="530"/>
      <c r="E84" s="549"/>
      <c r="F84" s="550"/>
      <c r="G84" s="549"/>
      <c r="H84" s="550"/>
      <c r="I84" s="549"/>
      <c r="J84" s="550"/>
      <c r="K84" s="557"/>
      <c r="L84" s="558"/>
    </row>
    <row r="85" spans="1:12" ht="12.75" customHeight="1">
      <c r="A85" s="531" t="s">
        <v>223</v>
      </c>
      <c r="B85" s="530"/>
      <c r="C85" s="530"/>
      <c r="D85" s="530"/>
      <c r="E85" s="549"/>
      <c r="F85" s="550"/>
      <c r="G85" s="549"/>
      <c r="H85" s="550"/>
      <c r="I85" s="549"/>
      <c r="J85" s="550"/>
      <c r="K85" s="557"/>
      <c r="L85" s="558"/>
    </row>
    <row r="86" spans="1:12" ht="12.75" customHeight="1">
      <c r="A86" s="532" t="s">
        <v>225</v>
      </c>
      <c r="B86" s="533"/>
      <c r="C86" s="533"/>
      <c r="D86" s="533"/>
      <c r="E86" s="551">
        <f>(E50+E52)/Caratteristiche!G5</f>
        <v>70.31548387096774</v>
      </c>
      <c r="F86" s="552"/>
      <c r="G86" s="551">
        <f>(G50+G52)/Caratteristiche!I5</f>
        <v>70.55091517857143</v>
      </c>
      <c r="H86" s="552"/>
      <c r="I86" s="551">
        <f>(I50+I52)/Caratteristiche!K5</f>
        <v>71.18650900900901</v>
      </c>
      <c r="J86" s="552"/>
      <c r="K86" s="559">
        <f>(K50+K52)/Caratteristiche!M5</f>
        <v>71.18650900900901</v>
      </c>
      <c r="L86" s="560"/>
    </row>
    <row r="87" spans="1:12" ht="12.75" customHeight="1">
      <c r="A87" s="529" t="s">
        <v>226</v>
      </c>
      <c r="B87" s="530"/>
      <c r="C87" s="530"/>
      <c r="D87" s="530"/>
      <c r="E87" s="553"/>
      <c r="F87" s="554"/>
      <c r="G87" s="553"/>
      <c r="H87" s="554"/>
      <c r="I87" s="553"/>
      <c r="J87" s="554"/>
      <c r="K87" s="561"/>
      <c r="L87" s="562"/>
    </row>
    <row r="88" spans="1:12" ht="12.75" customHeight="1">
      <c r="A88" s="531" t="s">
        <v>223</v>
      </c>
      <c r="B88" s="530"/>
      <c r="C88" s="530"/>
      <c r="D88" s="530"/>
      <c r="E88" s="555"/>
      <c r="F88" s="556"/>
      <c r="G88" s="555"/>
      <c r="H88" s="556"/>
      <c r="I88" s="555"/>
      <c r="J88" s="556"/>
      <c r="K88" s="563"/>
      <c r="L88" s="564"/>
    </row>
    <row r="89" spans="1:12" ht="12.75" customHeight="1">
      <c r="A89" s="532" t="s">
        <v>227</v>
      </c>
      <c r="B89" s="533"/>
      <c r="C89" s="533"/>
      <c r="D89" s="533"/>
      <c r="E89" s="551">
        <f>E49/Caratteristiche!G5</f>
        <v>32.28186874304783</v>
      </c>
      <c r="F89" s="552"/>
      <c r="G89" s="551">
        <f>G49/Caratteristiche!I5</f>
        <v>41.698203125</v>
      </c>
      <c r="H89" s="552"/>
      <c r="I89" s="551">
        <f>I49/Caratteristiche!K5</f>
        <v>5.986970720720721</v>
      </c>
      <c r="J89" s="552"/>
      <c r="K89" s="565">
        <f>K49/Caratteristiche!M5</f>
        <v>6.306306306306307</v>
      </c>
      <c r="L89" s="560"/>
    </row>
    <row r="90" spans="1:12" ht="12.75" customHeight="1">
      <c r="A90" s="529" t="s">
        <v>213</v>
      </c>
      <c r="B90" s="530"/>
      <c r="C90" s="530"/>
      <c r="D90" s="530"/>
      <c r="E90" s="553"/>
      <c r="F90" s="554"/>
      <c r="G90" s="553"/>
      <c r="H90" s="554"/>
      <c r="I90" s="553"/>
      <c r="J90" s="554"/>
      <c r="K90" s="566"/>
      <c r="L90" s="562"/>
    </row>
    <row r="91" spans="1:12" ht="13.5" customHeight="1">
      <c r="A91" s="568" t="s">
        <v>223</v>
      </c>
      <c r="B91" s="533"/>
      <c r="C91" s="533"/>
      <c r="D91" s="533"/>
      <c r="E91" s="555"/>
      <c r="F91" s="556"/>
      <c r="G91" s="555"/>
      <c r="H91" s="556"/>
      <c r="I91" s="555"/>
      <c r="J91" s="556"/>
      <c r="K91" s="567"/>
      <c r="L91" s="564"/>
    </row>
    <row r="92" spans="1:12" ht="12.75">
      <c r="A92" s="540" t="s">
        <v>228</v>
      </c>
      <c r="B92" s="541"/>
      <c r="C92" s="541"/>
      <c r="D92" s="541"/>
      <c r="E92" s="541"/>
      <c r="F92" s="541"/>
      <c r="G92" s="541"/>
      <c r="H92" s="541"/>
      <c r="I92" s="541"/>
      <c r="J92" s="541"/>
      <c r="K92" s="541"/>
      <c r="L92" s="542"/>
    </row>
    <row r="93" spans="1:12" ht="12.75">
      <c r="A93" s="525" t="s">
        <v>104</v>
      </c>
      <c r="B93" s="526"/>
      <c r="C93" s="526"/>
      <c r="D93" s="526"/>
      <c r="E93" s="494">
        <f>$L$1-3</f>
        <v>2015</v>
      </c>
      <c r="F93" s="494"/>
      <c r="G93" s="494">
        <f>$L$1-2</f>
        <v>2016</v>
      </c>
      <c r="H93" s="494"/>
      <c r="I93" s="494">
        <f>$L$1-1</f>
        <v>2017</v>
      </c>
      <c r="J93" s="494"/>
      <c r="K93" s="494">
        <f>$L$1</f>
        <v>2018</v>
      </c>
      <c r="L93" s="507"/>
    </row>
    <row r="94" spans="1:12" ht="12.75" customHeight="1">
      <c r="A94" s="532" t="s">
        <v>229</v>
      </c>
      <c r="B94" s="533"/>
      <c r="C94" s="533"/>
      <c r="D94" s="533"/>
      <c r="E94" s="534">
        <f>E36/E14</f>
        <v>0.7704681051891382</v>
      </c>
      <c r="F94" s="534"/>
      <c r="G94" s="534">
        <f>G36/G14</f>
        <v>0.22951882829611678</v>
      </c>
      <c r="H94" s="534"/>
      <c r="I94" s="534">
        <f>I36/I14</f>
        <v>0.31445221527542566</v>
      </c>
      <c r="J94" s="534"/>
      <c r="K94" s="527">
        <f>K36/K14</f>
        <v>0.19594717992460617</v>
      </c>
      <c r="L94" s="528"/>
    </row>
    <row r="95" spans="1:12" ht="12.75" customHeight="1">
      <c r="A95" s="529" t="s">
        <v>230</v>
      </c>
      <c r="B95" s="530"/>
      <c r="C95" s="530"/>
      <c r="D95" s="530"/>
      <c r="E95" s="534"/>
      <c r="F95" s="534"/>
      <c r="G95" s="534"/>
      <c r="H95" s="534"/>
      <c r="I95" s="534"/>
      <c r="J95" s="534"/>
      <c r="K95" s="527"/>
      <c r="L95" s="528"/>
    </row>
    <row r="96" spans="1:12" ht="12.75" customHeight="1">
      <c r="A96" s="531" t="s">
        <v>231</v>
      </c>
      <c r="B96" s="530"/>
      <c r="C96" s="530"/>
      <c r="D96" s="530"/>
      <c r="E96" s="534"/>
      <c r="F96" s="534"/>
      <c r="G96" s="534"/>
      <c r="H96" s="534"/>
      <c r="I96" s="534"/>
      <c r="J96" s="534"/>
      <c r="K96" s="527"/>
      <c r="L96" s="528"/>
    </row>
    <row r="97" spans="1:12" ht="12.75" customHeight="1">
      <c r="A97" s="532" t="s">
        <v>232</v>
      </c>
      <c r="B97" s="533"/>
      <c r="C97" s="533"/>
      <c r="D97" s="533"/>
      <c r="E97" s="534">
        <f>E45/E25</f>
        <v>1.1527161249191515</v>
      </c>
      <c r="F97" s="534"/>
      <c r="G97" s="534">
        <f>G45/G25</f>
        <v>0.3149774243866992</v>
      </c>
      <c r="H97" s="534"/>
      <c r="I97" s="534">
        <f>I45/I25</f>
        <v>0.3032800730595594</v>
      </c>
      <c r="J97" s="534"/>
      <c r="K97" s="527">
        <f>K45/K25</f>
        <v>0.2038639572935409</v>
      </c>
      <c r="L97" s="528"/>
    </row>
    <row r="98" spans="1:12" ht="12.75" customHeight="1">
      <c r="A98" s="529" t="s">
        <v>233</v>
      </c>
      <c r="B98" s="530"/>
      <c r="C98" s="530"/>
      <c r="D98" s="530"/>
      <c r="E98" s="534"/>
      <c r="F98" s="534"/>
      <c r="G98" s="534"/>
      <c r="H98" s="534"/>
      <c r="I98" s="534"/>
      <c r="J98" s="534"/>
      <c r="K98" s="527"/>
      <c r="L98" s="528"/>
    </row>
    <row r="99" spans="1:12" ht="12.75" customHeight="1">
      <c r="A99" s="531" t="s">
        <v>234</v>
      </c>
      <c r="B99" s="530"/>
      <c r="C99" s="530"/>
      <c r="D99" s="530"/>
      <c r="E99" s="534"/>
      <c r="F99" s="534"/>
      <c r="G99" s="534"/>
      <c r="H99" s="534"/>
      <c r="I99" s="534"/>
      <c r="J99" s="534"/>
      <c r="K99" s="527"/>
      <c r="L99" s="528"/>
    </row>
    <row r="100" spans="1:12" ht="12.75" customHeight="1">
      <c r="A100" s="532" t="s">
        <v>235</v>
      </c>
      <c r="B100" s="533"/>
      <c r="C100" s="533"/>
      <c r="D100" s="533"/>
      <c r="E100" s="534">
        <f>(F8+F10)/(E8+E10)</f>
        <v>0.8459457705984716</v>
      </c>
      <c r="F100" s="534"/>
      <c r="G100" s="534">
        <f>(H8+H10)/(G8+G10)</f>
        <v>0.9864525749795342</v>
      </c>
      <c r="H100" s="534"/>
      <c r="I100" s="534">
        <f>(J8+J10)/(I8+I10)</f>
        <v>0.789645691307968</v>
      </c>
      <c r="J100" s="534"/>
      <c r="K100" s="569">
        <f>(L8+L10)/(K8+K10)</f>
        <v>0</v>
      </c>
      <c r="L100" s="570"/>
    </row>
    <row r="101" spans="1:12" ht="12.75" customHeight="1">
      <c r="A101" s="529" t="s">
        <v>236</v>
      </c>
      <c r="B101" s="530"/>
      <c r="C101" s="530"/>
      <c r="D101" s="530"/>
      <c r="E101" s="534"/>
      <c r="F101" s="534"/>
      <c r="G101" s="534"/>
      <c r="H101" s="534"/>
      <c r="I101" s="534"/>
      <c r="J101" s="534"/>
      <c r="K101" s="571"/>
      <c r="L101" s="572"/>
    </row>
    <row r="102" spans="1:12" ht="12.75" customHeight="1">
      <c r="A102" s="531" t="s">
        <v>237</v>
      </c>
      <c r="B102" s="530"/>
      <c r="C102" s="530"/>
      <c r="D102" s="530"/>
      <c r="E102" s="534"/>
      <c r="F102" s="534"/>
      <c r="G102" s="534"/>
      <c r="H102" s="534"/>
      <c r="I102" s="534"/>
      <c r="J102" s="534"/>
      <c r="K102" s="573"/>
      <c r="L102" s="574"/>
    </row>
    <row r="103" spans="1:12" ht="12.75" customHeight="1">
      <c r="A103" s="532" t="s">
        <v>238</v>
      </c>
      <c r="B103" s="533"/>
      <c r="C103" s="533"/>
      <c r="D103" s="533"/>
      <c r="E103" s="534">
        <f>(F19)/(E19)</f>
        <v>0.8487930526523584</v>
      </c>
      <c r="F103" s="534"/>
      <c r="G103" s="534">
        <f>H19/G19</f>
        <v>0.9694833775617592</v>
      </c>
      <c r="H103" s="534"/>
      <c r="I103" s="534">
        <f>(J19)/(I19)</f>
        <v>0.7470915197194762</v>
      </c>
      <c r="J103" s="534"/>
      <c r="K103" s="527">
        <f>(L19)/(K19)</f>
        <v>0</v>
      </c>
      <c r="L103" s="527"/>
    </row>
    <row r="104" spans="1:12" ht="12.75" customHeight="1">
      <c r="A104" s="529" t="s">
        <v>239</v>
      </c>
      <c r="B104" s="530"/>
      <c r="C104" s="530"/>
      <c r="D104" s="530"/>
      <c r="E104" s="534"/>
      <c r="F104" s="534"/>
      <c r="G104" s="534"/>
      <c r="H104" s="534"/>
      <c r="I104" s="534"/>
      <c r="J104" s="534"/>
      <c r="K104" s="527"/>
      <c r="L104" s="527"/>
    </row>
    <row r="105" spans="1:12" ht="13.5" customHeight="1" thickBot="1">
      <c r="A105" s="578" t="s">
        <v>240</v>
      </c>
      <c r="B105" s="579"/>
      <c r="C105" s="579"/>
      <c r="D105" s="579"/>
      <c r="E105" s="576"/>
      <c r="F105" s="576"/>
      <c r="G105" s="576"/>
      <c r="H105" s="576"/>
      <c r="I105" s="576"/>
      <c r="J105" s="576"/>
      <c r="K105" s="577"/>
      <c r="L105" s="577"/>
    </row>
    <row r="107" ht="3" customHeight="1"/>
    <row r="108" spans="1:12" ht="12.75">
      <c r="A108" s="485"/>
      <c r="B108" s="485"/>
      <c r="C108" s="485"/>
      <c r="D108" s="485"/>
      <c r="E108" s="575"/>
      <c r="F108" s="575"/>
      <c r="G108" s="575"/>
      <c r="H108" s="575"/>
      <c r="I108" s="575"/>
      <c r="J108" s="575"/>
      <c r="K108" s="575"/>
      <c r="L108" s="575"/>
    </row>
  </sheetData>
  <sheetProtection/>
  <mergeCells count="212">
    <mergeCell ref="A97:D97"/>
    <mergeCell ref="E97:F99"/>
    <mergeCell ref="G97:H99"/>
    <mergeCell ref="I97:J99"/>
    <mergeCell ref="K97:L99"/>
    <mergeCell ref="A98:D98"/>
    <mergeCell ref="A99:D99"/>
    <mergeCell ref="A108:L108"/>
    <mergeCell ref="A103:D103"/>
    <mergeCell ref="E103:F105"/>
    <mergeCell ref="G103:H105"/>
    <mergeCell ref="I103:J105"/>
    <mergeCell ref="K103:L105"/>
    <mergeCell ref="A104:D104"/>
    <mergeCell ref="A105:D105"/>
    <mergeCell ref="K100:L102"/>
    <mergeCell ref="A101:D101"/>
    <mergeCell ref="A102:D102"/>
    <mergeCell ref="A100:D100"/>
    <mergeCell ref="E100:F102"/>
    <mergeCell ref="G100:H102"/>
    <mergeCell ref="I100:J102"/>
    <mergeCell ref="A89:D89"/>
    <mergeCell ref="E89:F91"/>
    <mergeCell ref="G89:H91"/>
    <mergeCell ref="I89:J91"/>
    <mergeCell ref="K89:L91"/>
    <mergeCell ref="A90:D90"/>
    <mergeCell ref="A91:D91"/>
    <mergeCell ref="G94:H96"/>
    <mergeCell ref="I94:J96"/>
    <mergeCell ref="A92:L92"/>
    <mergeCell ref="A93:D93"/>
    <mergeCell ref="E93:F93"/>
    <mergeCell ref="G93:H93"/>
    <mergeCell ref="I93:J93"/>
    <mergeCell ref="K93:L93"/>
    <mergeCell ref="K94:L96"/>
    <mergeCell ref="A95:D95"/>
    <mergeCell ref="A96:D96"/>
    <mergeCell ref="I83:J85"/>
    <mergeCell ref="K83:L85"/>
    <mergeCell ref="A84:D84"/>
    <mergeCell ref="A85:D85"/>
    <mergeCell ref="K86:L88"/>
    <mergeCell ref="A94:D94"/>
    <mergeCell ref="E94:F96"/>
    <mergeCell ref="A86:D86"/>
    <mergeCell ref="E86:F88"/>
    <mergeCell ref="G86:H88"/>
    <mergeCell ref="I86:J88"/>
    <mergeCell ref="A87:D87"/>
    <mergeCell ref="A88:D88"/>
    <mergeCell ref="K80:L82"/>
    <mergeCell ref="A81:D81"/>
    <mergeCell ref="A82:D82"/>
    <mergeCell ref="A83:D83"/>
    <mergeCell ref="E83:F85"/>
    <mergeCell ref="G83:H85"/>
    <mergeCell ref="A80:D80"/>
    <mergeCell ref="E80:F82"/>
    <mergeCell ref="G80:H82"/>
    <mergeCell ref="I80:J82"/>
    <mergeCell ref="A75:D75"/>
    <mergeCell ref="E75:F77"/>
    <mergeCell ref="G75:H77"/>
    <mergeCell ref="I75:J77"/>
    <mergeCell ref="K75:L77"/>
    <mergeCell ref="A76:D76"/>
    <mergeCell ref="A77:D77"/>
    <mergeCell ref="A78:L78"/>
    <mergeCell ref="A79:D79"/>
    <mergeCell ref="E79:F79"/>
    <mergeCell ref="G79:H79"/>
    <mergeCell ref="I79:J79"/>
    <mergeCell ref="K79:L79"/>
    <mergeCell ref="A72:D72"/>
    <mergeCell ref="E72:F74"/>
    <mergeCell ref="G72:H74"/>
    <mergeCell ref="I72:J74"/>
    <mergeCell ref="K68:L68"/>
    <mergeCell ref="A69:D69"/>
    <mergeCell ref="E69:F71"/>
    <mergeCell ref="G69:H71"/>
    <mergeCell ref="I69:J71"/>
    <mergeCell ref="K69:L71"/>
    <mergeCell ref="K72:L74"/>
    <mergeCell ref="A73:D73"/>
    <mergeCell ref="A74:D74"/>
    <mergeCell ref="A67:L67"/>
    <mergeCell ref="A64:D64"/>
    <mergeCell ref="E64:F66"/>
    <mergeCell ref="G64:H66"/>
    <mergeCell ref="I64:J66"/>
    <mergeCell ref="A70:D70"/>
    <mergeCell ref="A71:D71"/>
    <mergeCell ref="A68:D68"/>
    <mergeCell ref="E68:F68"/>
    <mergeCell ref="G68:H68"/>
    <mergeCell ref="I68:J68"/>
    <mergeCell ref="A61:D61"/>
    <mergeCell ref="E61:F63"/>
    <mergeCell ref="G61:H63"/>
    <mergeCell ref="I61:J63"/>
    <mergeCell ref="K61:L63"/>
    <mergeCell ref="A62:D62"/>
    <mergeCell ref="A63:D63"/>
    <mergeCell ref="K64:L66"/>
    <mergeCell ref="A65:D65"/>
    <mergeCell ref="A66:D66"/>
    <mergeCell ref="I57:J57"/>
    <mergeCell ref="K57:L57"/>
    <mergeCell ref="A53:D53"/>
    <mergeCell ref="E53:F53"/>
    <mergeCell ref="G53:H53"/>
    <mergeCell ref="I53:J53"/>
    <mergeCell ref="A58:D58"/>
    <mergeCell ref="E58:F60"/>
    <mergeCell ref="G58:H60"/>
    <mergeCell ref="I58:J60"/>
    <mergeCell ref="K53:L53"/>
    <mergeCell ref="A55:L55"/>
    <mergeCell ref="A56:L56"/>
    <mergeCell ref="A57:D57"/>
    <mergeCell ref="E57:F57"/>
    <mergeCell ref="G57:H57"/>
    <mergeCell ref="K58:L60"/>
    <mergeCell ref="A59:D59"/>
    <mergeCell ref="A60:D60"/>
    <mergeCell ref="K51:L51"/>
    <mergeCell ref="A52:D52"/>
    <mergeCell ref="E52:F52"/>
    <mergeCell ref="G52:H52"/>
    <mergeCell ref="I52:J52"/>
    <mergeCell ref="K52:L52"/>
    <mergeCell ref="A51:D51"/>
    <mergeCell ref="E51:F51"/>
    <mergeCell ref="G51:H51"/>
    <mergeCell ref="I51:J51"/>
    <mergeCell ref="A48:D48"/>
    <mergeCell ref="E48:F48"/>
    <mergeCell ref="G48:H48"/>
    <mergeCell ref="I48:J48"/>
    <mergeCell ref="I49:J49"/>
    <mergeCell ref="K48:L48"/>
    <mergeCell ref="K49:L49"/>
    <mergeCell ref="A50:D50"/>
    <mergeCell ref="E50:F50"/>
    <mergeCell ref="G50:H50"/>
    <mergeCell ref="I50:J50"/>
    <mergeCell ref="K50:L50"/>
    <mergeCell ref="A49:D49"/>
    <mergeCell ref="E49:F49"/>
    <mergeCell ref="G49:H49"/>
    <mergeCell ref="B44:D44"/>
    <mergeCell ref="A45:D45"/>
    <mergeCell ref="A47:L47"/>
    <mergeCell ref="B33:D33"/>
    <mergeCell ref="B34:D34"/>
    <mergeCell ref="B35:D35"/>
    <mergeCell ref="B40:D40"/>
    <mergeCell ref="B41:D41"/>
    <mergeCell ref="B42:D42"/>
    <mergeCell ref="B43:D43"/>
    <mergeCell ref="B30:D30"/>
    <mergeCell ref="B31:D31"/>
    <mergeCell ref="K37:L37"/>
    <mergeCell ref="B39:D39"/>
    <mergeCell ref="A36:D36"/>
    <mergeCell ref="A37:A38"/>
    <mergeCell ref="B37:D38"/>
    <mergeCell ref="E37:F37"/>
    <mergeCell ref="G37:H37"/>
    <mergeCell ref="I37:J37"/>
    <mergeCell ref="A28:A29"/>
    <mergeCell ref="B28:D29"/>
    <mergeCell ref="E28:F28"/>
    <mergeCell ref="G28:H28"/>
    <mergeCell ref="A23:D23"/>
    <mergeCell ref="A24:D24"/>
    <mergeCell ref="A25:D25"/>
    <mergeCell ref="A27:L27"/>
    <mergeCell ref="I28:J28"/>
    <mergeCell ref="K28:L28"/>
    <mergeCell ref="B32:D32"/>
    <mergeCell ref="A19:D19"/>
    <mergeCell ref="A20:D20"/>
    <mergeCell ref="A21:D21"/>
    <mergeCell ref="A22:D22"/>
    <mergeCell ref="A14:D14"/>
    <mergeCell ref="A16:L16"/>
    <mergeCell ref="A17:D18"/>
    <mergeCell ref="E17:F17"/>
    <mergeCell ref="G17:H17"/>
    <mergeCell ref="I17:J17"/>
    <mergeCell ref="A1:J1"/>
    <mergeCell ref="A2:L2"/>
    <mergeCell ref="A3:L3"/>
    <mergeCell ref="A4:D5"/>
    <mergeCell ref="E4:F4"/>
    <mergeCell ref="G4:H4"/>
    <mergeCell ref="I4:J4"/>
    <mergeCell ref="K4:L4"/>
    <mergeCell ref="K17:L17"/>
    <mergeCell ref="A10:D10"/>
    <mergeCell ref="A11:D11"/>
    <mergeCell ref="A12:D12"/>
    <mergeCell ref="A13:D13"/>
    <mergeCell ref="A6:D6"/>
    <mergeCell ref="A7:D7"/>
    <mergeCell ref="A8:D8"/>
    <mergeCell ref="A9:D9"/>
  </mergeCells>
  <printOptions horizontalCentered="1" verticalCentered="1"/>
  <pageMargins left="0.1968503937007874" right="0.1968503937007874" top="0.6692913385826772" bottom="0.3937007874015748" header="0.5118110236220472" footer="0.5118110236220472"/>
  <pageSetup fitToHeight="1" fitToWidth="1" horizontalDpi="600" verticalDpi="600" orientation="portrait" paperSize="9" scale="45" r:id="rId1"/>
  <headerFooter alignWithMargins="0">
    <oddHeader>&amp;C&amp;F</oddHeader>
    <oddFooter>&amp;L&amp;8&amp;F&amp;R&amp;8&amp;P</oddFooter>
  </headerFooter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zoomScaleSheetLayoutView="100" zoomScalePageLayoutView="60" workbookViewId="0" topLeftCell="A1">
      <selection activeCell="D92" sqref="D92"/>
    </sheetView>
  </sheetViews>
  <sheetFormatPr defaultColWidth="8.8515625" defaultRowHeight="15"/>
  <cols>
    <col min="1" max="1" width="3.7109375" style="0" customWidth="1"/>
    <col min="2" max="2" width="17.8515625" style="0" customWidth="1"/>
    <col min="3" max="3" width="9.57421875" style="60" bestFit="1" customWidth="1"/>
    <col min="4" max="4" width="25.8515625" style="0" customWidth="1"/>
    <col min="5" max="5" width="22.140625" style="0" customWidth="1"/>
    <col min="6" max="6" width="25.140625" style="0" customWidth="1"/>
    <col min="7" max="7" width="13.28125" style="84" bestFit="1" customWidth="1"/>
    <col min="8" max="8" width="12.421875" style="84" bestFit="1" customWidth="1"/>
    <col min="9" max="9" width="12.57421875" style="0" bestFit="1" customWidth="1"/>
    <col min="10" max="10" width="12.140625" style="0" bestFit="1" customWidth="1"/>
    <col min="11" max="11" width="12.421875" style="0" bestFit="1" customWidth="1"/>
    <col min="12" max="12" width="14.00390625" style="0" bestFit="1" customWidth="1"/>
    <col min="13" max="13" width="11.421875" style="0" bestFit="1" customWidth="1"/>
    <col min="14" max="14" width="13.28125" style="0" bestFit="1" customWidth="1"/>
    <col min="15" max="15" width="12.421875" style="0" bestFit="1" customWidth="1"/>
    <col min="16" max="16" width="9.57421875" style="0" bestFit="1" customWidth="1"/>
    <col min="17" max="17" width="13.28125" style="0" bestFit="1" customWidth="1"/>
    <col min="18" max="18" width="12.421875" style="0" bestFit="1" customWidth="1"/>
    <col min="19" max="19" width="9.57421875" style="0" bestFit="1" customWidth="1"/>
  </cols>
  <sheetData>
    <row r="1" spans="7:18" ht="34.5" customHeight="1" thickBot="1">
      <c r="G1" s="154" t="s">
        <v>300</v>
      </c>
      <c r="H1" s="91">
        <v>880</v>
      </c>
      <c r="J1" s="154" t="s">
        <v>301</v>
      </c>
      <c r="K1" s="91"/>
      <c r="N1" s="80" t="s">
        <v>297</v>
      </c>
      <c r="O1" s="91">
        <v>880</v>
      </c>
      <c r="Q1" s="80" t="s">
        <v>302</v>
      </c>
      <c r="R1" s="91">
        <v>880</v>
      </c>
    </row>
    <row r="2" spans="1:19" s="114" customFormat="1" ht="59.25" customHeight="1" thickBot="1">
      <c r="A2" s="580" t="s">
        <v>54</v>
      </c>
      <c r="B2" s="581"/>
      <c r="C2" s="87" t="s">
        <v>53</v>
      </c>
      <c r="D2" s="87" t="s">
        <v>55</v>
      </c>
      <c r="E2" s="87" t="s">
        <v>104</v>
      </c>
      <c r="F2" s="87" t="s">
        <v>58</v>
      </c>
      <c r="G2" s="83" t="s">
        <v>277</v>
      </c>
      <c r="H2" s="83" t="s">
        <v>278</v>
      </c>
      <c r="I2" s="110" t="s">
        <v>102</v>
      </c>
      <c r="J2" s="83" t="s">
        <v>277</v>
      </c>
      <c r="K2" s="83" t="s">
        <v>278</v>
      </c>
      <c r="L2" s="110" t="s">
        <v>103</v>
      </c>
      <c r="M2" s="111" t="s">
        <v>298</v>
      </c>
      <c r="N2" s="81" t="s">
        <v>277</v>
      </c>
      <c r="O2" s="82" t="s">
        <v>278</v>
      </c>
      <c r="P2" s="112">
        <v>2019</v>
      </c>
      <c r="Q2" s="85" t="s">
        <v>277</v>
      </c>
      <c r="R2" s="86" t="s">
        <v>278</v>
      </c>
      <c r="S2" s="113">
        <v>2020</v>
      </c>
    </row>
    <row r="3" spans="1:19" ht="45">
      <c r="A3" s="585">
        <v>1</v>
      </c>
      <c r="B3" s="582" t="s">
        <v>0</v>
      </c>
      <c r="C3" s="236">
        <v>1</v>
      </c>
      <c r="D3" s="287" t="s">
        <v>13</v>
      </c>
      <c r="E3" s="94" t="s">
        <v>57</v>
      </c>
      <c r="F3" s="94" t="s">
        <v>56</v>
      </c>
      <c r="G3" s="248">
        <v>16730.29</v>
      </c>
      <c r="H3" s="99">
        <f>$H$1</f>
        <v>880</v>
      </c>
      <c r="I3" s="252">
        <f>G3/H3</f>
        <v>19.01169318181818</v>
      </c>
      <c r="J3" s="127"/>
      <c r="K3" s="99"/>
      <c r="L3" s="143" t="e">
        <f aca="true" t="shared" si="0" ref="L3:L8">J3/K3</f>
        <v>#DIV/0!</v>
      </c>
      <c r="M3" s="147" t="e">
        <f>L3-I3</f>
        <v>#DIV/0!</v>
      </c>
      <c r="N3" s="208">
        <v>16730.29</v>
      </c>
      <c r="O3" s="72">
        <f>$O$1</f>
        <v>880</v>
      </c>
      <c r="P3" s="174">
        <f aca="true" t="shared" si="1" ref="P3:P8">N3/O3</f>
        <v>19.01169318181818</v>
      </c>
      <c r="Q3" s="199">
        <v>16730.29</v>
      </c>
      <c r="R3" s="75">
        <f>$R$1</f>
        <v>880</v>
      </c>
      <c r="S3" s="187">
        <f>Q3/R3</f>
        <v>19.01169318181818</v>
      </c>
    </row>
    <row r="4" spans="1:19" ht="45">
      <c r="A4" s="586"/>
      <c r="B4" s="583"/>
      <c r="C4" s="235">
        <v>2</v>
      </c>
      <c r="D4" s="284" t="s">
        <v>14</v>
      </c>
      <c r="E4" s="61" t="s">
        <v>57</v>
      </c>
      <c r="F4" s="61" t="s">
        <v>56</v>
      </c>
      <c r="G4" s="249">
        <v>33015</v>
      </c>
      <c r="H4" s="100">
        <f>$H$1</f>
        <v>880</v>
      </c>
      <c r="I4" s="251">
        <f aca="true" t="shared" si="2" ref="I4:I18">G4/H4</f>
        <v>37.51704545454545</v>
      </c>
      <c r="J4" s="128"/>
      <c r="K4" s="100">
        <f>K1</f>
        <v>0</v>
      </c>
      <c r="L4" s="144" t="e">
        <f t="shared" si="0"/>
        <v>#DIV/0!</v>
      </c>
      <c r="M4" s="145" t="e">
        <f aca="true" t="shared" si="3" ref="M4:M15">L4-I4</f>
        <v>#DIV/0!</v>
      </c>
      <c r="N4" s="206">
        <v>33015</v>
      </c>
      <c r="O4" s="73">
        <f>$O$1</f>
        <v>880</v>
      </c>
      <c r="P4" s="171">
        <f t="shared" si="1"/>
        <v>37.51704545454545</v>
      </c>
      <c r="Q4" s="198">
        <v>33015</v>
      </c>
      <c r="R4" s="76">
        <f>$R$1</f>
        <v>880</v>
      </c>
      <c r="S4" s="188">
        <f aca="true" t="shared" si="4" ref="S4:S43">Q4/R4</f>
        <v>37.51704545454545</v>
      </c>
    </row>
    <row r="5" spans="1:19" ht="60">
      <c r="A5" s="586"/>
      <c r="B5" s="583"/>
      <c r="C5" s="235">
        <v>3</v>
      </c>
      <c r="D5" s="234" t="s">
        <v>15</v>
      </c>
      <c r="E5" s="61" t="s">
        <v>57</v>
      </c>
      <c r="F5" s="61" t="s">
        <v>56</v>
      </c>
      <c r="G5" s="249">
        <v>34216.84</v>
      </c>
      <c r="H5" s="100">
        <f>$H$1</f>
        <v>880</v>
      </c>
      <c r="I5" s="251">
        <f t="shared" si="2"/>
        <v>38.88277272727272</v>
      </c>
      <c r="J5" s="128"/>
      <c r="K5" s="100">
        <f>K1</f>
        <v>0</v>
      </c>
      <c r="L5" s="144" t="e">
        <f t="shared" si="0"/>
        <v>#DIV/0!</v>
      </c>
      <c r="M5" s="145" t="e">
        <f t="shared" si="3"/>
        <v>#DIV/0!</v>
      </c>
      <c r="N5" s="206">
        <v>33716.84</v>
      </c>
      <c r="O5" s="73">
        <f>$O$1</f>
        <v>880</v>
      </c>
      <c r="P5" s="171">
        <f t="shared" si="1"/>
        <v>38.3145909090909</v>
      </c>
      <c r="Q5" s="198">
        <v>33716.84</v>
      </c>
      <c r="R5" s="76">
        <f>$R$1</f>
        <v>880</v>
      </c>
      <c r="S5" s="188">
        <f t="shared" si="4"/>
        <v>38.3145909090909</v>
      </c>
    </row>
    <row r="6" spans="1:19" ht="45">
      <c r="A6" s="586"/>
      <c r="B6" s="583"/>
      <c r="C6" s="594">
        <v>4</v>
      </c>
      <c r="D6" s="588" t="s">
        <v>16</v>
      </c>
      <c r="E6" s="61" t="s">
        <v>57</v>
      </c>
      <c r="F6" s="61" t="s">
        <v>56</v>
      </c>
      <c r="G6" s="249">
        <v>300</v>
      </c>
      <c r="H6" s="100">
        <f>$H$1</f>
        <v>880</v>
      </c>
      <c r="I6" s="251">
        <f t="shared" si="2"/>
        <v>0.3409090909090909</v>
      </c>
      <c r="J6" s="128"/>
      <c r="K6" s="100">
        <f>K1</f>
        <v>0</v>
      </c>
      <c r="L6" s="144" t="e">
        <f t="shared" si="0"/>
        <v>#DIV/0!</v>
      </c>
      <c r="M6" s="145" t="e">
        <f t="shared" si="3"/>
        <v>#DIV/0!</v>
      </c>
      <c r="N6" s="206">
        <v>300</v>
      </c>
      <c r="O6" s="73">
        <f>$O$1</f>
        <v>880</v>
      </c>
      <c r="P6" s="171">
        <f t="shared" si="1"/>
        <v>0.3409090909090909</v>
      </c>
      <c r="Q6" s="198">
        <v>300</v>
      </c>
      <c r="R6" s="76">
        <f>$R$1</f>
        <v>880</v>
      </c>
      <c r="S6" s="188">
        <f t="shared" si="4"/>
        <v>0.3409090909090909</v>
      </c>
    </row>
    <row r="7" spans="1:19" ht="30">
      <c r="A7" s="586"/>
      <c r="B7" s="583"/>
      <c r="C7" s="594"/>
      <c r="D7" s="588"/>
      <c r="E7" s="61" t="s">
        <v>59</v>
      </c>
      <c r="F7" s="61" t="s">
        <v>109</v>
      </c>
      <c r="G7" s="249">
        <v>335500</v>
      </c>
      <c r="H7" s="262">
        <v>335500</v>
      </c>
      <c r="I7" s="264">
        <f t="shared" si="2"/>
        <v>1</v>
      </c>
      <c r="J7" s="157"/>
      <c r="K7" s="144"/>
      <c r="L7" s="144" t="e">
        <f t="shared" si="0"/>
        <v>#DIV/0!</v>
      </c>
      <c r="M7" s="145" t="e">
        <f t="shared" si="3"/>
        <v>#DIV/0!</v>
      </c>
      <c r="N7" s="206">
        <v>335500</v>
      </c>
      <c r="O7" s="171">
        <v>335500</v>
      </c>
      <c r="P7" s="207">
        <f t="shared" si="1"/>
        <v>1</v>
      </c>
      <c r="Q7" s="198">
        <v>335500</v>
      </c>
      <c r="R7" s="194">
        <v>335500</v>
      </c>
      <c r="S7" s="190">
        <f t="shared" si="4"/>
        <v>1</v>
      </c>
    </row>
    <row r="8" spans="1:19" ht="45">
      <c r="A8" s="586"/>
      <c r="B8" s="583"/>
      <c r="C8" s="594">
        <v>5</v>
      </c>
      <c r="D8" s="588" t="s">
        <v>17</v>
      </c>
      <c r="E8" s="61" t="s">
        <v>57</v>
      </c>
      <c r="F8" s="61" t="s">
        <v>56</v>
      </c>
      <c r="G8" s="249">
        <v>24750</v>
      </c>
      <c r="H8" s="100">
        <f>$H$1</f>
        <v>880</v>
      </c>
      <c r="I8" s="251">
        <f t="shared" si="2"/>
        <v>28.125</v>
      </c>
      <c r="J8" s="126"/>
      <c r="K8" s="100">
        <f>K1</f>
        <v>0</v>
      </c>
      <c r="L8" s="128" t="e">
        <f t="shared" si="0"/>
        <v>#DIV/0!</v>
      </c>
      <c r="M8" s="145" t="e">
        <f t="shared" si="3"/>
        <v>#DIV/0!</v>
      </c>
      <c r="N8" s="206">
        <v>24750</v>
      </c>
      <c r="O8" s="73">
        <f>$O$1</f>
        <v>880</v>
      </c>
      <c r="P8" s="171">
        <f t="shared" si="1"/>
        <v>28.125</v>
      </c>
      <c r="Q8" s="198">
        <v>24750</v>
      </c>
      <c r="R8" s="76">
        <f>$R$1</f>
        <v>880</v>
      </c>
      <c r="S8" s="188">
        <f t="shared" si="4"/>
        <v>28.125</v>
      </c>
    </row>
    <row r="9" spans="1:19" ht="60">
      <c r="A9" s="586"/>
      <c r="B9" s="583"/>
      <c r="C9" s="594"/>
      <c r="D9" s="588"/>
      <c r="E9" s="61" t="s">
        <v>60</v>
      </c>
      <c r="F9" s="61" t="s">
        <v>61</v>
      </c>
      <c r="G9" s="249">
        <v>27500</v>
      </c>
      <c r="H9" s="144">
        <v>24750</v>
      </c>
      <c r="I9" s="142">
        <f>(G9/H9)/100</f>
        <v>0.011111111111111112</v>
      </c>
      <c r="J9" s="157"/>
      <c r="K9" s="144"/>
      <c r="L9" s="142" t="e">
        <f>(J9/K9)/100</f>
        <v>#DIV/0!</v>
      </c>
      <c r="M9" s="146" t="e">
        <f t="shared" si="3"/>
        <v>#DIV/0!</v>
      </c>
      <c r="N9" s="196">
        <v>27500</v>
      </c>
      <c r="O9" s="171">
        <v>24750</v>
      </c>
      <c r="P9" s="171">
        <f>(N9/O9)/100</f>
        <v>0.011111111111111112</v>
      </c>
      <c r="Q9" s="202">
        <v>27500</v>
      </c>
      <c r="R9" s="194">
        <v>24750</v>
      </c>
      <c r="S9" s="188">
        <f t="shared" si="4"/>
        <v>1.1111111111111112</v>
      </c>
    </row>
    <row r="10" spans="1:19" ht="45">
      <c r="A10" s="586"/>
      <c r="B10" s="583"/>
      <c r="C10" s="235">
        <v>6</v>
      </c>
      <c r="D10" s="233" t="s">
        <v>18</v>
      </c>
      <c r="E10" s="61" t="s">
        <v>57</v>
      </c>
      <c r="F10" s="61" t="s">
        <v>56</v>
      </c>
      <c r="G10" s="249">
        <v>55150</v>
      </c>
      <c r="H10" s="100">
        <f>$H$1</f>
        <v>880</v>
      </c>
      <c r="I10" s="263">
        <f t="shared" si="2"/>
        <v>62.67045454545455</v>
      </c>
      <c r="J10" s="126"/>
      <c r="K10" s="100">
        <f>K1</f>
        <v>0</v>
      </c>
      <c r="L10" s="128" t="e">
        <f aca="true" t="shared" si="5" ref="L10:L16">J10/K10</f>
        <v>#DIV/0!</v>
      </c>
      <c r="M10" s="145" t="e">
        <f t="shared" si="3"/>
        <v>#DIV/0!</v>
      </c>
      <c r="N10" s="206">
        <v>55150</v>
      </c>
      <c r="O10" s="73">
        <f>$O$1</f>
        <v>880</v>
      </c>
      <c r="P10" s="171">
        <f aca="true" t="shared" si="6" ref="P10:P16">N10/O10</f>
        <v>62.67045454545455</v>
      </c>
      <c r="Q10" s="198">
        <v>55150</v>
      </c>
      <c r="R10" s="76">
        <f>$R$1</f>
        <v>880</v>
      </c>
      <c r="S10" s="188">
        <f t="shared" si="4"/>
        <v>62.67045454545455</v>
      </c>
    </row>
    <row r="11" spans="1:19" ht="45">
      <c r="A11" s="586"/>
      <c r="B11" s="583"/>
      <c r="C11" s="594">
        <v>7</v>
      </c>
      <c r="D11" s="592" t="s">
        <v>19</v>
      </c>
      <c r="E11" s="61" t="s">
        <v>57</v>
      </c>
      <c r="F11" s="61" t="s">
        <v>56</v>
      </c>
      <c r="G11" s="249">
        <v>45724</v>
      </c>
      <c r="H11" s="100">
        <f>$H$1</f>
        <v>880</v>
      </c>
      <c r="I11" s="263">
        <f t="shared" si="2"/>
        <v>51.95909090909091</v>
      </c>
      <c r="J11" s="126"/>
      <c r="K11" s="100">
        <f>K1</f>
        <v>0</v>
      </c>
      <c r="L11" s="128" t="e">
        <f t="shared" si="5"/>
        <v>#DIV/0!</v>
      </c>
      <c r="M11" s="145" t="e">
        <f t="shared" si="3"/>
        <v>#DIV/0!</v>
      </c>
      <c r="N11" s="206">
        <v>45724</v>
      </c>
      <c r="O11" s="73">
        <f>$O$1</f>
        <v>880</v>
      </c>
      <c r="P11" s="171">
        <f t="shared" si="6"/>
        <v>51.95909090909091</v>
      </c>
      <c r="Q11" s="198">
        <v>45724</v>
      </c>
      <c r="R11" s="76">
        <f>$R$1</f>
        <v>880</v>
      </c>
      <c r="S11" s="188">
        <f t="shared" si="4"/>
        <v>51.95909090909091</v>
      </c>
    </row>
    <row r="12" spans="1:19" ht="60">
      <c r="A12" s="586"/>
      <c r="B12" s="583"/>
      <c r="C12" s="594"/>
      <c r="D12" s="592"/>
      <c r="E12" s="61" t="s">
        <v>64</v>
      </c>
      <c r="F12" s="61" t="s">
        <v>65</v>
      </c>
      <c r="G12" s="249">
        <v>45724</v>
      </c>
      <c r="H12" s="100">
        <v>550</v>
      </c>
      <c r="I12" s="263">
        <f t="shared" si="2"/>
        <v>83.13454545454546</v>
      </c>
      <c r="J12" s="126"/>
      <c r="K12" s="100"/>
      <c r="L12" s="128" t="e">
        <f t="shared" si="5"/>
        <v>#DIV/0!</v>
      </c>
      <c r="M12" s="145" t="e">
        <f t="shared" si="3"/>
        <v>#DIV/0!</v>
      </c>
      <c r="N12" s="196">
        <v>45724</v>
      </c>
      <c r="O12" s="73">
        <v>550</v>
      </c>
      <c r="P12" s="171">
        <f t="shared" si="6"/>
        <v>83.13454545454546</v>
      </c>
      <c r="Q12" s="202">
        <v>45724</v>
      </c>
      <c r="R12" s="76">
        <v>550</v>
      </c>
      <c r="S12" s="188">
        <f t="shared" si="4"/>
        <v>83.13454545454546</v>
      </c>
    </row>
    <row r="13" spans="1:19" ht="45">
      <c r="A13" s="586"/>
      <c r="B13" s="583"/>
      <c r="C13" s="594">
        <v>8</v>
      </c>
      <c r="D13" s="588" t="s">
        <v>20</v>
      </c>
      <c r="E13" s="61" t="s">
        <v>57</v>
      </c>
      <c r="F13" s="61" t="s">
        <v>56</v>
      </c>
      <c r="G13" s="249">
        <v>0</v>
      </c>
      <c r="H13" s="100">
        <f>$H$1</f>
        <v>880</v>
      </c>
      <c r="I13" s="263">
        <f t="shared" si="2"/>
        <v>0</v>
      </c>
      <c r="J13" s="126"/>
      <c r="K13" s="100">
        <f>K1</f>
        <v>0</v>
      </c>
      <c r="L13" s="128" t="e">
        <f t="shared" si="5"/>
        <v>#DIV/0!</v>
      </c>
      <c r="M13" s="145" t="e">
        <f t="shared" si="3"/>
        <v>#DIV/0!</v>
      </c>
      <c r="N13" s="196">
        <v>0</v>
      </c>
      <c r="O13" s="73">
        <f>$O$1</f>
        <v>880</v>
      </c>
      <c r="P13" s="171">
        <f t="shared" si="6"/>
        <v>0</v>
      </c>
      <c r="Q13" s="202">
        <v>0</v>
      </c>
      <c r="R13" s="76">
        <f>$R$1</f>
        <v>880</v>
      </c>
      <c r="S13" s="188">
        <f t="shared" si="4"/>
        <v>0</v>
      </c>
    </row>
    <row r="14" spans="1:19" ht="45">
      <c r="A14" s="586"/>
      <c r="B14" s="583"/>
      <c r="C14" s="594"/>
      <c r="D14" s="588"/>
      <c r="E14" s="61" t="s">
        <v>67</v>
      </c>
      <c r="F14" s="61" t="s">
        <v>66</v>
      </c>
      <c r="G14" s="249">
        <v>0</v>
      </c>
      <c r="H14" s="100">
        <v>7</v>
      </c>
      <c r="I14" s="263">
        <f t="shared" si="2"/>
        <v>0</v>
      </c>
      <c r="J14" s="126"/>
      <c r="K14" s="100"/>
      <c r="L14" s="128" t="e">
        <f t="shared" si="5"/>
        <v>#DIV/0!</v>
      </c>
      <c r="M14" s="145" t="e">
        <f t="shared" si="3"/>
        <v>#DIV/0!</v>
      </c>
      <c r="N14" s="196">
        <v>0</v>
      </c>
      <c r="O14" s="73">
        <v>7</v>
      </c>
      <c r="P14" s="171">
        <f t="shared" si="6"/>
        <v>0</v>
      </c>
      <c r="Q14" s="202">
        <v>0</v>
      </c>
      <c r="R14" s="76">
        <v>7</v>
      </c>
      <c r="S14" s="188">
        <f t="shared" si="4"/>
        <v>0</v>
      </c>
    </row>
    <row r="15" spans="1:19" ht="27" customHeight="1">
      <c r="A15" s="586"/>
      <c r="B15" s="583"/>
      <c r="C15" s="594">
        <v>11</v>
      </c>
      <c r="D15" s="589" t="s">
        <v>21</v>
      </c>
      <c r="E15" s="61" t="s">
        <v>57</v>
      </c>
      <c r="F15" s="61" t="s">
        <v>56</v>
      </c>
      <c r="G15" s="249">
        <v>11029.32</v>
      </c>
      <c r="H15" s="100">
        <f>$H$1</f>
        <v>880</v>
      </c>
      <c r="I15" s="263">
        <f t="shared" si="2"/>
        <v>12.533318181818181</v>
      </c>
      <c r="J15" s="126"/>
      <c r="K15" s="100">
        <f>K1</f>
        <v>0</v>
      </c>
      <c r="L15" s="128" t="e">
        <f t="shared" si="5"/>
        <v>#DIV/0!</v>
      </c>
      <c r="M15" s="145" t="e">
        <f t="shared" si="3"/>
        <v>#DIV/0!</v>
      </c>
      <c r="N15" s="206">
        <v>6229.32</v>
      </c>
      <c r="O15" s="73">
        <f>$O$1</f>
        <v>880</v>
      </c>
      <c r="P15" s="171">
        <f t="shared" si="6"/>
        <v>7.078772727272727</v>
      </c>
      <c r="Q15" s="198">
        <v>6229.32</v>
      </c>
      <c r="R15" s="76">
        <f>$R$1</f>
        <v>880</v>
      </c>
      <c r="S15" s="188">
        <f t="shared" si="4"/>
        <v>7.078772727272727</v>
      </c>
    </row>
    <row r="16" spans="1:19" ht="30.75" thickBot="1">
      <c r="A16" s="587"/>
      <c r="B16" s="584"/>
      <c r="C16" s="596"/>
      <c r="D16" s="590"/>
      <c r="E16" s="68" t="s">
        <v>68</v>
      </c>
      <c r="F16" s="68" t="s">
        <v>69</v>
      </c>
      <c r="G16" s="200">
        <v>0</v>
      </c>
      <c r="H16" s="158">
        <v>0</v>
      </c>
      <c r="I16" s="266" t="e">
        <f t="shared" si="2"/>
        <v>#DIV/0!</v>
      </c>
      <c r="J16" s="133"/>
      <c r="K16" s="102"/>
      <c r="L16" s="134" t="e">
        <f t="shared" si="5"/>
        <v>#DIV/0!</v>
      </c>
      <c r="M16" s="201" t="e">
        <f>L16-I16</f>
        <v>#DIV/0!</v>
      </c>
      <c r="N16" s="212">
        <v>0</v>
      </c>
      <c r="O16" s="172">
        <v>0</v>
      </c>
      <c r="P16" s="172" t="e">
        <f t="shared" si="6"/>
        <v>#DIV/0!</v>
      </c>
      <c r="Q16" s="203">
        <v>0</v>
      </c>
      <c r="R16" s="77">
        <v>0</v>
      </c>
      <c r="S16" s="189" t="e">
        <f t="shared" si="4"/>
        <v>#DIV/0!</v>
      </c>
    </row>
    <row r="17" spans="1:19" ht="15.75" thickBot="1">
      <c r="A17" s="63"/>
      <c r="B17" s="63"/>
      <c r="C17" s="64"/>
      <c r="D17" s="63"/>
      <c r="E17" s="65"/>
      <c r="F17" s="63"/>
      <c r="G17" s="88"/>
      <c r="H17" s="104"/>
      <c r="I17" s="105"/>
      <c r="J17" s="105"/>
      <c r="K17" s="105"/>
      <c r="L17" s="104"/>
      <c r="M17" s="105"/>
      <c r="N17" s="179"/>
      <c r="P17" s="177"/>
      <c r="Q17" s="179"/>
      <c r="S17" s="92"/>
    </row>
    <row r="18" spans="1:19" ht="45.75" thickBot="1">
      <c r="A18" s="585">
        <v>3</v>
      </c>
      <c r="B18" s="582" t="s">
        <v>1</v>
      </c>
      <c r="C18" s="595">
        <v>1</v>
      </c>
      <c r="D18" s="591" t="s">
        <v>22</v>
      </c>
      <c r="E18" s="94" t="s">
        <v>57</v>
      </c>
      <c r="F18" s="94" t="s">
        <v>56</v>
      </c>
      <c r="G18" s="248">
        <v>2030</v>
      </c>
      <c r="H18" s="99">
        <f>$H$1</f>
        <v>880</v>
      </c>
      <c r="I18" s="252">
        <f t="shared" si="2"/>
        <v>2.3068181818181817</v>
      </c>
      <c r="J18" s="127"/>
      <c r="K18" s="99">
        <f>K1</f>
        <v>0</v>
      </c>
      <c r="L18" s="143" t="e">
        <f>J18/K18</f>
        <v>#DIV/0!</v>
      </c>
      <c r="M18" s="147" t="e">
        <f>L18-I18</f>
        <v>#DIV/0!</v>
      </c>
      <c r="N18" s="208">
        <v>2030</v>
      </c>
      <c r="O18" s="72">
        <f>$O$1</f>
        <v>880</v>
      </c>
      <c r="P18" s="174">
        <f>N18/O18</f>
        <v>2.3068181818181817</v>
      </c>
      <c r="Q18" s="199">
        <v>2030</v>
      </c>
      <c r="R18" s="75">
        <f>$R$1</f>
        <v>880</v>
      </c>
      <c r="S18" s="187">
        <f t="shared" si="4"/>
        <v>2.3068181818181817</v>
      </c>
    </row>
    <row r="19" spans="1:19" ht="21" customHeight="1">
      <c r="A19" s="586"/>
      <c r="B19" s="583"/>
      <c r="C19" s="594"/>
      <c r="D19" s="592"/>
      <c r="E19" s="61" t="s">
        <v>70</v>
      </c>
      <c r="F19" s="61" t="s">
        <v>71</v>
      </c>
      <c r="G19" s="222">
        <v>3</v>
      </c>
      <c r="H19" s="100">
        <v>3</v>
      </c>
      <c r="I19" s="101"/>
      <c r="J19" s="101"/>
      <c r="K19" s="101"/>
      <c r="L19" s="143" t="e">
        <f>J19/K19</f>
        <v>#DIV/0!</v>
      </c>
      <c r="M19" s="218" t="e">
        <f>L19-I19</f>
        <v>#DIV/0!</v>
      </c>
      <c r="N19" s="226">
        <v>3</v>
      </c>
      <c r="O19" s="227">
        <v>3</v>
      </c>
      <c r="P19" s="180"/>
      <c r="Q19" s="242">
        <v>3</v>
      </c>
      <c r="R19" s="76">
        <v>3</v>
      </c>
      <c r="S19" s="188"/>
    </row>
    <row r="20" spans="1:19" ht="60">
      <c r="A20" s="586"/>
      <c r="B20" s="583"/>
      <c r="C20" s="594"/>
      <c r="D20" s="592"/>
      <c r="E20" s="61" t="s">
        <v>73</v>
      </c>
      <c r="F20" s="61" t="s">
        <v>72</v>
      </c>
      <c r="G20" s="150">
        <v>30</v>
      </c>
      <c r="H20" s="100">
        <v>1288</v>
      </c>
      <c r="I20" s="142">
        <f>G20/H20</f>
        <v>0.023291925465838508</v>
      </c>
      <c r="J20" s="151"/>
      <c r="K20" s="100">
        <f>K1</f>
        <v>0</v>
      </c>
      <c r="L20" s="142" t="e">
        <f>J20/K20</f>
        <v>#DIV/0!</v>
      </c>
      <c r="M20" s="146" t="e">
        <f>L20-I20</f>
        <v>#DIV/0!</v>
      </c>
      <c r="N20" s="241">
        <v>30</v>
      </c>
      <c r="O20" s="73">
        <v>1288</v>
      </c>
      <c r="P20" s="207">
        <f>N20/O20</f>
        <v>0.023291925465838508</v>
      </c>
      <c r="Q20" s="242">
        <v>30</v>
      </c>
      <c r="R20" s="76">
        <v>1288</v>
      </c>
      <c r="S20" s="190">
        <f t="shared" si="4"/>
        <v>0.023291925465838508</v>
      </c>
    </row>
    <row r="21" spans="1:19" ht="45.75" thickBot="1">
      <c r="A21" s="586"/>
      <c r="B21" s="583"/>
      <c r="C21" s="594">
        <v>2</v>
      </c>
      <c r="D21" s="588" t="s">
        <v>23</v>
      </c>
      <c r="E21" s="61" t="s">
        <v>57</v>
      </c>
      <c r="F21" s="61" t="s">
        <v>56</v>
      </c>
      <c r="G21" s="249">
        <v>0</v>
      </c>
      <c r="H21" s="100">
        <f>$H$1</f>
        <v>880</v>
      </c>
      <c r="I21" s="251">
        <f>G21/H21</f>
        <v>0</v>
      </c>
      <c r="J21" s="126"/>
      <c r="K21" s="100">
        <f>K1</f>
        <v>0</v>
      </c>
      <c r="L21" s="149" t="e">
        <f>J21/K21</f>
        <v>#DIV/0!</v>
      </c>
      <c r="M21" s="145" t="e">
        <f>L21-I21</f>
        <v>#DIV/0!</v>
      </c>
      <c r="N21" s="215">
        <v>0</v>
      </c>
      <c r="O21" s="73">
        <f>$O$1</f>
        <v>880</v>
      </c>
      <c r="P21" s="171">
        <f>N21/O21</f>
        <v>0</v>
      </c>
      <c r="Q21" s="202">
        <v>0</v>
      </c>
      <c r="R21" s="76">
        <f>$R$1</f>
        <v>880</v>
      </c>
      <c r="S21" s="188">
        <f t="shared" si="4"/>
        <v>0</v>
      </c>
    </row>
    <row r="22" spans="1:19" ht="30.75" thickBot="1">
      <c r="A22" s="587"/>
      <c r="B22" s="584"/>
      <c r="C22" s="596"/>
      <c r="D22" s="593"/>
      <c r="E22" s="68" t="s">
        <v>74</v>
      </c>
      <c r="F22" s="68" t="s">
        <v>75</v>
      </c>
      <c r="G22" s="245">
        <v>0</v>
      </c>
      <c r="H22" s="102">
        <v>0</v>
      </c>
      <c r="I22" s="152">
        <f>+H22</f>
        <v>0</v>
      </c>
      <c r="J22" s="103"/>
      <c r="K22" s="103"/>
      <c r="L22" s="143" t="e">
        <f>J22/K22</f>
        <v>#DIV/0!</v>
      </c>
      <c r="M22" s="219" t="e">
        <f>L22-I22</f>
        <v>#DIV/0!</v>
      </c>
      <c r="N22" s="244">
        <v>0</v>
      </c>
      <c r="O22" s="246">
        <v>0</v>
      </c>
      <c r="P22" s="246">
        <f>+O22</f>
        <v>0</v>
      </c>
      <c r="Q22" s="243">
        <v>0</v>
      </c>
      <c r="R22" s="267">
        <v>0</v>
      </c>
      <c r="S22" s="268">
        <f>+R22</f>
        <v>0</v>
      </c>
    </row>
    <row r="23" spans="3:19" s="63" customFormat="1" ht="15.75" thickBot="1">
      <c r="C23" s="64"/>
      <c r="E23" s="65"/>
      <c r="F23" s="65"/>
      <c r="G23" s="88"/>
      <c r="H23" s="104"/>
      <c r="I23" s="105"/>
      <c r="J23" s="105"/>
      <c r="K23" s="105"/>
      <c r="L23" s="104"/>
      <c r="M23" s="105"/>
      <c r="N23" s="88"/>
      <c r="P23" s="178"/>
      <c r="Q23" s="160"/>
      <c r="S23" s="90"/>
    </row>
    <row r="24" spans="1:19" ht="45">
      <c r="A24" s="585">
        <v>4</v>
      </c>
      <c r="B24" s="582" t="s">
        <v>2</v>
      </c>
      <c r="C24" s="595">
        <v>1</v>
      </c>
      <c r="D24" s="604" t="s">
        <v>24</v>
      </c>
      <c r="E24" s="94" t="s">
        <v>57</v>
      </c>
      <c r="F24" s="94" t="s">
        <v>56</v>
      </c>
      <c r="G24" s="159">
        <v>15650</v>
      </c>
      <c r="H24" s="99">
        <f>$H$1</f>
        <v>880</v>
      </c>
      <c r="I24" s="265">
        <f>G24/H24</f>
        <v>17.78409090909091</v>
      </c>
      <c r="J24" s="125"/>
      <c r="K24" s="99">
        <f>K1</f>
        <v>0</v>
      </c>
      <c r="L24" s="153" t="e">
        <f>J24/K24</f>
        <v>#DIV/0!</v>
      </c>
      <c r="M24" s="147" t="e">
        <f>L24-I24</f>
        <v>#DIV/0!</v>
      </c>
      <c r="N24" s="208">
        <v>15650</v>
      </c>
      <c r="O24" s="72">
        <f>$O$1</f>
        <v>880</v>
      </c>
      <c r="P24" s="174">
        <f>N24/O24</f>
        <v>17.78409090909091</v>
      </c>
      <c r="Q24" s="199">
        <v>15650</v>
      </c>
      <c r="R24" s="75">
        <f>$R$1</f>
        <v>880</v>
      </c>
      <c r="S24" s="187">
        <f t="shared" si="4"/>
        <v>17.78409090909091</v>
      </c>
    </row>
    <row r="25" spans="1:19" ht="30">
      <c r="A25" s="586"/>
      <c r="B25" s="583"/>
      <c r="C25" s="594"/>
      <c r="D25" s="589"/>
      <c r="E25" s="61" t="s">
        <v>76</v>
      </c>
      <c r="F25" s="61" t="s">
        <v>77</v>
      </c>
      <c r="G25" s="157">
        <v>15650</v>
      </c>
      <c r="H25" s="100">
        <v>15</v>
      </c>
      <c r="I25" s="263">
        <f>G25/H25</f>
        <v>1043.3333333333333</v>
      </c>
      <c r="J25" s="126"/>
      <c r="K25" s="100">
        <f>K1</f>
        <v>0</v>
      </c>
      <c r="L25" s="149" t="e">
        <f>J25/K25</f>
        <v>#DIV/0!</v>
      </c>
      <c r="M25" s="145" t="e">
        <f>L25-I25</f>
        <v>#DIV/0!</v>
      </c>
      <c r="N25" s="206">
        <v>15650</v>
      </c>
      <c r="O25" s="73">
        <v>15</v>
      </c>
      <c r="P25" s="171">
        <f>N25/O25</f>
        <v>1043.3333333333333</v>
      </c>
      <c r="Q25" s="198">
        <v>15650</v>
      </c>
      <c r="R25" s="76">
        <v>15</v>
      </c>
      <c r="S25" s="188">
        <f t="shared" si="4"/>
        <v>1043.3333333333333</v>
      </c>
    </row>
    <row r="26" spans="1:19" ht="45">
      <c r="A26" s="586"/>
      <c r="B26" s="583"/>
      <c r="C26" s="594">
        <v>2</v>
      </c>
      <c r="D26" s="588" t="s">
        <v>25</v>
      </c>
      <c r="E26" s="61" t="s">
        <v>57</v>
      </c>
      <c r="F26" s="61" t="s">
        <v>56</v>
      </c>
      <c r="G26" s="157">
        <v>21500</v>
      </c>
      <c r="H26" s="100">
        <f>$H$1</f>
        <v>880</v>
      </c>
      <c r="I26" s="263">
        <f aca="true" t="shared" si="7" ref="I26:I31">G26/H26</f>
        <v>24.431818181818183</v>
      </c>
      <c r="J26" s="126"/>
      <c r="K26" s="100">
        <f>K1</f>
        <v>0</v>
      </c>
      <c r="L26" s="149" t="e">
        <f>J26/K26</f>
        <v>#DIV/0!</v>
      </c>
      <c r="M26" s="145" t="e">
        <f>L26-I26</f>
        <v>#DIV/0!</v>
      </c>
      <c r="N26" s="206">
        <v>21500</v>
      </c>
      <c r="O26" s="73">
        <f>$O$1</f>
        <v>880</v>
      </c>
      <c r="P26" s="171">
        <f aca="true" t="shared" si="8" ref="P26:P31">N26/O26</f>
        <v>24.431818181818183</v>
      </c>
      <c r="Q26" s="198">
        <v>21500</v>
      </c>
      <c r="R26" s="76">
        <f>$R$1</f>
        <v>880</v>
      </c>
      <c r="S26" s="188">
        <f t="shared" si="4"/>
        <v>24.431818181818183</v>
      </c>
    </row>
    <row r="27" spans="1:19" ht="60">
      <c r="A27" s="586"/>
      <c r="B27" s="583"/>
      <c r="C27" s="594"/>
      <c r="D27" s="588"/>
      <c r="E27" s="61" t="s">
        <v>78</v>
      </c>
      <c r="F27" s="61" t="s">
        <v>79</v>
      </c>
      <c r="G27" s="157">
        <v>21500</v>
      </c>
      <c r="H27" s="100">
        <v>35</v>
      </c>
      <c r="I27" s="263">
        <f t="shared" si="7"/>
        <v>614.2857142857143</v>
      </c>
      <c r="J27" s="126"/>
      <c r="K27" s="100"/>
      <c r="L27" s="149" t="e">
        <f>J27/K27</f>
        <v>#DIV/0!</v>
      </c>
      <c r="M27" s="145" t="e">
        <f>L27-I27</f>
        <v>#DIV/0!</v>
      </c>
      <c r="N27" s="196">
        <v>21500</v>
      </c>
      <c r="O27" s="73">
        <v>35</v>
      </c>
      <c r="P27" s="171">
        <f t="shared" si="8"/>
        <v>614.2857142857143</v>
      </c>
      <c r="Q27" s="202">
        <v>21500</v>
      </c>
      <c r="R27" s="76">
        <v>35</v>
      </c>
      <c r="S27" s="188">
        <f t="shared" si="4"/>
        <v>614.2857142857143</v>
      </c>
    </row>
    <row r="28" spans="1:19" ht="45">
      <c r="A28" s="586"/>
      <c r="B28" s="583"/>
      <c r="C28" s="62">
        <v>4</v>
      </c>
      <c r="D28" s="274" t="s">
        <v>26</v>
      </c>
      <c r="E28" s="61" t="s">
        <v>57</v>
      </c>
      <c r="F28" s="61" t="s">
        <v>56</v>
      </c>
      <c r="G28" s="157">
        <v>0</v>
      </c>
      <c r="H28" s="100">
        <f>H1</f>
        <v>880</v>
      </c>
      <c r="I28" s="263">
        <f t="shared" si="7"/>
        <v>0</v>
      </c>
      <c r="J28" s="126"/>
      <c r="K28" s="100">
        <f>K1</f>
        <v>0</v>
      </c>
      <c r="L28" s="149" t="e">
        <f aca="true" t="shared" si="9" ref="L28:L33">J28/K28</f>
        <v>#DIV/0!</v>
      </c>
      <c r="M28" s="145" t="e">
        <f aca="true" t="shared" si="10" ref="M28:M33">L28-I28</f>
        <v>#DIV/0!</v>
      </c>
      <c r="N28" s="196">
        <v>0</v>
      </c>
      <c r="O28" s="73">
        <f>O1</f>
        <v>880</v>
      </c>
      <c r="P28" s="171">
        <f t="shared" si="8"/>
        <v>0</v>
      </c>
      <c r="Q28" s="202">
        <v>0</v>
      </c>
      <c r="R28" s="76">
        <f>$R$1</f>
        <v>880</v>
      </c>
      <c r="S28" s="188">
        <f t="shared" si="4"/>
        <v>0</v>
      </c>
    </row>
    <row r="29" spans="1:19" ht="31.5" customHeight="1">
      <c r="A29" s="586"/>
      <c r="B29" s="583"/>
      <c r="C29" s="594">
        <v>6</v>
      </c>
      <c r="D29" s="588" t="s">
        <v>27</v>
      </c>
      <c r="E29" s="61" t="s">
        <v>57</v>
      </c>
      <c r="F29" s="61" t="s">
        <v>56</v>
      </c>
      <c r="G29" s="157">
        <v>26950</v>
      </c>
      <c r="H29" s="100">
        <f>H1</f>
        <v>880</v>
      </c>
      <c r="I29" s="263">
        <f t="shared" si="7"/>
        <v>30.625</v>
      </c>
      <c r="J29" s="126"/>
      <c r="K29" s="100">
        <f>K1</f>
        <v>0</v>
      </c>
      <c r="L29" s="149" t="e">
        <f t="shared" si="9"/>
        <v>#DIV/0!</v>
      </c>
      <c r="M29" s="145" t="e">
        <f t="shared" si="10"/>
        <v>#DIV/0!</v>
      </c>
      <c r="N29" s="206">
        <v>26950</v>
      </c>
      <c r="O29" s="73">
        <f>O1</f>
        <v>880</v>
      </c>
      <c r="P29" s="171">
        <f t="shared" si="8"/>
        <v>30.625</v>
      </c>
      <c r="Q29" s="198">
        <v>26950</v>
      </c>
      <c r="R29" s="76">
        <f>$R$1</f>
        <v>880</v>
      </c>
      <c r="S29" s="188">
        <f t="shared" si="4"/>
        <v>30.625</v>
      </c>
    </row>
    <row r="30" spans="1:19" ht="33" customHeight="1">
      <c r="A30" s="586"/>
      <c r="B30" s="583"/>
      <c r="C30" s="594"/>
      <c r="D30" s="588"/>
      <c r="E30" s="61" t="s">
        <v>80</v>
      </c>
      <c r="F30" s="61" t="s">
        <v>81</v>
      </c>
      <c r="G30" s="157">
        <v>22000</v>
      </c>
      <c r="H30" s="225">
        <v>5400</v>
      </c>
      <c r="I30" s="263">
        <f t="shared" si="7"/>
        <v>4.074074074074074</v>
      </c>
      <c r="J30" s="126"/>
      <c r="K30" s="100"/>
      <c r="L30" s="149" t="e">
        <f t="shared" si="9"/>
        <v>#DIV/0!</v>
      </c>
      <c r="M30" s="145" t="e">
        <f t="shared" si="10"/>
        <v>#DIV/0!</v>
      </c>
      <c r="N30" s="196">
        <v>22000</v>
      </c>
      <c r="O30" s="230">
        <v>5400</v>
      </c>
      <c r="P30" s="171">
        <f t="shared" si="8"/>
        <v>4.074074074074074</v>
      </c>
      <c r="Q30" s="202">
        <v>22000</v>
      </c>
      <c r="R30" s="232">
        <v>5400</v>
      </c>
      <c r="S30" s="188">
        <f t="shared" si="4"/>
        <v>4.074074074074074</v>
      </c>
    </row>
    <row r="31" spans="1:19" ht="45.75" thickBot="1">
      <c r="A31" s="587"/>
      <c r="B31" s="584"/>
      <c r="C31" s="596"/>
      <c r="D31" s="593"/>
      <c r="E31" s="68" t="s">
        <v>82</v>
      </c>
      <c r="F31" s="68" t="s">
        <v>83</v>
      </c>
      <c r="G31" s="200">
        <v>4600</v>
      </c>
      <c r="H31" s="102">
        <v>5</v>
      </c>
      <c r="I31" s="266">
        <f t="shared" si="7"/>
        <v>920</v>
      </c>
      <c r="J31" s="133"/>
      <c r="K31" s="102"/>
      <c r="L31" s="214" t="e">
        <f t="shared" si="9"/>
        <v>#DIV/0!</v>
      </c>
      <c r="M31" s="201" t="e">
        <f t="shared" si="10"/>
        <v>#DIV/0!</v>
      </c>
      <c r="N31" s="212">
        <v>4600</v>
      </c>
      <c r="O31" s="74">
        <v>5</v>
      </c>
      <c r="P31" s="172">
        <f t="shared" si="8"/>
        <v>920</v>
      </c>
      <c r="Q31" s="203">
        <v>4600</v>
      </c>
      <c r="R31" s="77">
        <v>5</v>
      </c>
      <c r="S31" s="189">
        <f t="shared" si="4"/>
        <v>920</v>
      </c>
    </row>
    <row r="32" spans="3:19" s="63" customFormat="1" ht="15.75" thickBot="1">
      <c r="C32" s="64"/>
      <c r="E32" s="122"/>
      <c r="G32" s="106"/>
      <c r="H32" s="104"/>
      <c r="I32" s="105"/>
      <c r="J32" s="105"/>
      <c r="K32" s="105"/>
      <c r="L32" s="104"/>
      <c r="M32" s="105"/>
      <c r="N32" s="88"/>
      <c r="P32" s="178"/>
      <c r="Q32" s="160"/>
      <c r="S32" s="90"/>
    </row>
    <row r="33" spans="1:19" ht="45">
      <c r="A33" s="585">
        <v>5</v>
      </c>
      <c r="B33" s="582" t="s">
        <v>3</v>
      </c>
      <c r="C33" s="66">
        <v>1</v>
      </c>
      <c r="D33" s="94" t="s">
        <v>28</v>
      </c>
      <c r="E33" s="94" t="s">
        <v>57</v>
      </c>
      <c r="F33" s="94" t="s">
        <v>56</v>
      </c>
      <c r="G33" s="248">
        <v>0</v>
      </c>
      <c r="H33" s="99">
        <f>$H$1</f>
        <v>880</v>
      </c>
      <c r="I33" s="265">
        <f>G33/H33</f>
        <v>0</v>
      </c>
      <c r="J33" s="125"/>
      <c r="K33" s="99">
        <f>K1</f>
        <v>0</v>
      </c>
      <c r="L33" s="153" t="e">
        <f t="shared" si="9"/>
        <v>#DIV/0!</v>
      </c>
      <c r="M33" s="147" t="e">
        <f t="shared" si="10"/>
        <v>#DIV/0!</v>
      </c>
      <c r="N33" s="181">
        <v>0</v>
      </c>
      <c r="O33" s="72">
        <f>$O$1</f>
        <v>880</v>
      </c>
      <c r="P33" s="174">
        <f>N33/O33</f>
        <v>0</v>
      </c>
      <c r="Q33" s="184">
        <v>0</v>
      </c>
      <c r="R33" s="75">
        <f>$R$1</f>
        <v>880</v>
      </c>
      <c r="S33" s="187">
        <f t="shared" si="4"/>
        <v>0</v>
      </c>
    </row>
    <row r="34" spans="1:19" ht="45.75" thickBot="1">
      <c r="A34" s="587"/>
      <c r="B34" s="584"/>
      <c r="C34" s="67">
        <v>2</v>
      </c>
      <c r="D34" s="132" t="s">
        <v>29</v>
      </c>
      <c r="E34" s="68" t="s">
        <v>57</v>
      </c>
      <c r="F34" s="68" t="s">
        <v>56</v>
      </c>
      <c r="G34" s="250">
        <v>2500</v>
      </c>
      <c r="H34" s="102">
        <f>$H$1</f>
        <v>880</v>
      </c>
      <c r="I34" s="266">
        <f>G34/H34</f>
        <v>2.840909090909091</v>
      </c>
      <c r="J34" s="133"/>
      <c r="K34" s="102">
        <f>K1</f>
        <v>0</v>
      </c>
      <c r="L34" s="214" t="e">
        <f>J34/K34</f>
        <v>#DIV/0!</v>
      </c>
      <c r="M34" s="201" t="e">
        <f>L34-I34</f>
        <v>#DIV/0!</v>
      </c>
      <c r="N34" s="269">
        <v>2500</v>
      </c>
      <c r="O34" s="74">
        <f>$O$1</f>
        <v>880</v>
      </c>
      <c r="P34" s="172">
        <f>N34/O34</f>
        <v>2.840909090909091</v>
      </c>
      <c r="Q34" s="191">
        <v>2500</v>
      </c>
      <c r="R34" s="77">
        <f>$R$1</f>
        <v>880</v>
      </c>
      <c r="S34" s="189">
        <f t="shared" si="4"/>
        <v>2.840909090909091</v>
      </c>
    </row>
    <row r="35" spans="3:19" s="63" customFormat="1" ht="15.75" thickBot="1">
      <c r="C35" s="64"/>
      <c r="E35" s="122"/>
      <c r="F35" s="65"/>
      <c r="G35" s="88"/>
      <c r="H35" s="104"/>
      <c r="I35" s="105"/>
      <c r="J35" s="105"/>
      <c r="K35" s="105"/>
      <c r="L35" s="104"/>
      <c r="M35" s="105"/>
      <c r="N35" s="88"/>
      <c r="P35" s="178"/>
      <c r="Q35" s="160"/>
      <c r="S35" s="90"/>
    </row>
    <row r="36" spans="1:19" ht="45">
      <c r="A36" s="585">
        <v>6</v>
      </c>
      <c r="B36" s="582" t="s">
        <v>4</v>
      </c>
      <c r="C36" s="66">
        <v>1</v>
      </c>
      <c r="D36" s="217" t="s">
        <v>30</v>
      </c>
      <c r="E36" s="94" t="s">
        <v>57</v>
      </c>
      <c r="F36" s="94" t="s">
        <v>56</v>
      </c>
      <c r="G36" s="248">
        <v>0</v>
      </c>
      <c r="H36" s="99">
        <f>$H$1</f>
        <v>880</v>
      </c>
      <c r="I36" s="252">
        <f>G36/H36</f>
        <v>0</v>
      </c>
      <c r="J36" s="125"/>
      <c r="K36" s="99">
        <f>K1</f>
        <v>0</v>
      </c>
      <c r="L36" s="153" t="e">
        <f>J36/K36</f>
        <v>#DIV/0!</v>
      </c>
      <c r="M36" s="147" t="e">
        <f>L36-I36</f>
        <v>#DIV/0!</v>
      </c>
      <c r="N36" s="247">
        <v>0</v>
      </c>
      <c r="O36" s="72">
        <f>$O$1</f>
        <v>880</v>
      </c>
      <c r="P36" s="174">
        <f>N36/O36</f>
        <v>0</v>
      </c>
      <c r="Q36" s="199">
        <v>0</v>
      </c>
      <c r="R36" s="75">
        <f>$R$1</f>
        <v>880</v>
      </c>
      <c r="S36" s="187">
        <f t="shared" si="4"/>
        <v>0</v>
      </c>
    </row>
    <row r="37" spans="1:19" ht="45.75" thickBot="1">
      <c r="A37" s="587"/>
      <c r="B37" s="584"/>
      <c r="C37" s="67">
        <v>2</v>
      </c>
      <c r="D37" s="135" t="s">
        <v>31</v>
      </c>
      <c r="E37" s="68" t="s">
        <v>57</v>
      </c>
      <c r="F37" s="68" t="s">
        <v>56</v>
      </c>
      <c r="G37" s="250">
        <v>0</v>
      </c>
      <c r="H37" s="102">
        <f>$H$1</f>
        <v>880</v>
      </c>
      <c r="I37" s="253">
        <f>G37/H37</f>
        <v>0</v>
      </c>
      <c r="J37" s="133"/>
      <c r="K37" s="102">
        <f>$K$1</f>
        <v>0</v>
      </c>
      <c r="L37" s="214" t="e">
        <f>J37/K37</f>
        <v>#DIV/0!</v>
      </c>
      <c r="M37" s="201" t="e">
        <f>L37-I37</f>
        <v>#DIV/0!</v>
      </c>
      <c r="N37" s="216">
        <v>0</v>
      </c>
      <c r="O37" s="74">
        <f>$O$1</f>
        <v>880</v>
      </c>
      <c r="P37" s="172">
        <f>N37/O37</f>
        <v>0</v>
      </c>
      <c r="Q37" s="203">
        <v>0</v>
      </c>
      <c r="R37" s="77">
        <f>$R$1</f>
        <v>880</v>
      </c>
      <c r="S37" s="189">
        <f t="shared" si="4"/>
        <v>0</v>
      </c>
    </row>
    <row r="38" spans="3:19" s="63" customFormat="1" ht="15.75" thickBot="1">
      <c r="C38" s="64"/>
      <c r="E38" s="122"/>
      <c r="F38" s="65"/>
      <c r="G38" s="88"/>
      <c r="H38" s="104"/>
      <c r="I38" s="105"/>
      <c r="J38" s="105"/>
      <c r="K38" s="105"/>
      <c r="L38" s="104"/>
      <c r="M38" s="105"/>
      <c r="N38" s="88"/>
      <c r="P38" s="178"/>
      <c r="Q38" s="160"/>
      <c r="S38" s="90"/>
    </row>
    <row r="39" spans="1:20" ht="45.75" thickBot="1">
      <c r="A39" s="601">
        <v>8</v>
      </c>
      <c r="B39" s="582" t="s">
        <v>5</v>
      </c>
      <c r="C39" s="595">
        <v>1</v>
      </c>
      <c r="D39" s="591" t="s">
        <v>32</v>
      </c>
      <c r="E39" s="94" t="s">
        <v>57</v>
      </c>
      <c r="F39" s="94" t="s">
        <v>56</v>
      </c>
      <c r="G39" s="159">
        <v>0</v>
      </c>
      <c r="H39" s="99">
        <f>$H$1</f>
        <v>880</v>
      </c>
      <c r="I39" s="252">
        <f>G39/H39</f>
        <v>0</v>
      </c>
      <c r="J39" s="125"/>
      <c r="K39" s="99">
        <f>$K$1</f>
        <v>0</v>
      </c>
      <c r="L39" s="153" t="e">
        <f>J39/K39</f>
        <v>#DIV/0!</v>
      </c>
      <c r="M39" s="147" t="e">
        <f>L39-I39</f>
        <v>#DIV/0!</v>
      </c>
      <c r="N39" s="247">
        <v>0</v>
      </c>
      <c r="O39" s="72">
        <f>$O$1</f>
        <v>880</v>
      </c>
      <c r="P39" s="174">
        <f>N39/O39</f>
        <v>0</v>
      </c>
      <c r="Q39" s="199">
        <v>0</v>
      </c>
      <c r="R39" s="75">
        <f>$R$1</f>
        <v>880</v>
      </c>
      <c r="S39" s="187">
        <f t="shared" si="4"/>
        <v>0</v>
      </c>
      <c r="T39" s="63"/>
    </row>
    <row r="40" spans="1:20" ht="45.75" thickBot="1">
      <c r="A40" s="602"/>
      <c r="B40" s="583"/>
      <c r="C40" s="594"/>
      <c r="D40" s="592"/>
      <c r="E40" s="61" t="s">
        <v>62</v>
      </c>
      <c r="F40" s="61" t="s">
        <v>62</v>
      </c>
      <c r="G40" s="157">
        <v>6615.2</v>
      </c>
      <c r="H40" s="144">
        <v>6615.2</v>
      </c>
      <c r="I40" s="144">
        <f>+H40</f>
        <v>6615.2</v>
      </c>
      <c r="J40" s="128"/>
      <c r="K40" s="128"/>
      <c r="L40" s="143" t="e">
        <f>J40/K40</f>
        <v>#DIV/0!</v>
      </c>
      <c r="M40" s="145" t="e">
        <f>L40-I40</f>
        <v>#DIV/0!</v>
      </c>
      <c r="N40" s="206">
        <v>3000</v>
      </c>
      <c r="O40" s="171">
        <v>3000</v>
      </c>
      <c r="P40" s="171"/>
      <c r="Q40" s="198">
        <v>3000</v>
      </c>
      <c r="R40" s="194">
        <v>3000</v>
      </c>
      <c r="S40" s="188"/>
      <c r="T40" s="63"/>
    </row>
    <row r="41" spans="1:20" ht="45">
      <c r="A41" s="602"/>
      <c r="B41" s="583"/>
      <c r="C41" s="594"/>
      <c r="D41" s="592"/>
      <c r="E41" s="61" t="s">
        <v>63</v>
      </c>
      <c r="F41" s="61" t="s">
        <v>296</v>
      </c>
      <c r="G41" s="223">
        <v>45</v>
      </c>
      <c r="H41" s="100">
        <v>45</v>
      </c>
      <c r="I41" s="100">
        <f>+H41</f>
        <v>45</v>
      </c>
      <c r="J41" s="170"/>
      <c r="K41" s="170"/>
      <c r="L41" s="143" t="e">
        <f>J41/K41</f>
        <v>#DIV/0!</v>
      </c>
      <c r="M41" s="148" t="e">
        <f>L41-I41</f>
        <v>#DIV/0!</v>
      </c>
      <c r="N41" s="228">
        <v>45</v>
      </c>
      <c r="O41" s="73">
        <v>45</v>
      </c>
      <c r="P41" s="227">
        <f>+O41</f>
        <v>45</v>
      </c>
      <c r="Q41" s="256">
        <v>45</v>
      </c>
      <c r="R41" s="257">
        <v>45</v>
      </c>
      <c r="S41" s="270">
        <f>+R41</f>
        <v>45</v>
      </c>
      <c r="T41" s="63"/>
    </row>
    <row r="42" spans="1:20" ht="30" customHeight="1" thickBot="1">
      <c r="A42" s="602"/>
      <c r="B42" s="583"/>
      <c r="C42" s="594">
        <v>2</v>
      </c>
      <c r="D42" s="592" t="s">
        <v>33</v>
      </c>
      <c r="E42" s="61" t="s">
        <v>57</v>
      </c>
      <c r="F42" s="61" t="s">
        <v>56</v>
      </c>
      <c r="G42" s="249">
        <v>0</v>
      </c>
      <c r="H42" s="100">
        <f>$H$1</f>
        <v>880</v>
      </c>
      <c r="I42" s="251">
        <f>G42/H42</f>
        <v>0</v>
      </c>
      <c r="J42" s="126"/>
      <c r="K42" s="100">
        <f>$K$1</f>
        <v>0</v>
      </c>
      <c r="L42" s="149" t="e">
        <f>J42/K42</f>
        <v>#DIV/0!</v>
      </c>
      <c r="M42" s="145" t="e">
        <f aca="true" t="shared" si="11" ref="M42:M48">L42-I42</f>
        <v>#DIV/0!</v>
      </c>
      <c r="N42" s="215">
        <v>0</v>
      </c>
      <c r="O42" s="73">
        <f>$O$1</f>
        <v>880</v>
      </c>
      <c r="P42" s="171">
        <f>N42/O42</f>
        <v>0</v>
      </c>
      <c r="Q42" s="202">
        <v>0</v>
      </c>
      <c r="R42" s="76">
        <f>$R$1</f>
        <v>880</v>
      </c>
      <c r="S42" s="188">
        <f t="shared" si="4"/>
        <v>0</v>
      </c>
      <c r="T42" s="63"/>
    </row>
    <row r="43" spans="1:20" ht="45.75" thickBot="1">
      <c r="A43" s="603"/>
      <c r="B43" s="584"/>
      <c r="C43" s="596"/>
      <c r="D43" s="605"/>
      <c r="E43" s="121" t="s">
        <v>105</v>
      </c>
      <c r="F43" s="68" t="s">
        <v>106</v>
      </c>
      <c r="G43" s="250">
        <v>0</v>
      </c>
      <c r="H43" s="102">
        <v>0</v>
      </c>
      <c r="I43" s="254" t="e">
        <f>G43/H43</f>
        <v>#DIV/0!</v>
      </c>
      <c r="J43" s="133"/>
      <c r="K43" s="102"/>
      <c r="L43" s="214" t="e">
        <f>J43/K43</f>
        <v>#DIV/0!</v>
      </c>
      <c r="M43" s="201" t="e">
        <f t="shared" si="11"/>
        <v>#DIV/0!</v>
      </c>
      <c r="N43" s="216">
        <v>0</v>
      </c>
      <c r="O43" s="74">
        <v>0</v>
      </c>
      <c r="P43" s="172" t="e">
        <f>N43/O43</f>
        <v>#DIV/0!</v>
      </c>
      <c r="Q43" s="203">
        <v>0</v>
      </c>
      <c r="R43" s="77">
        <v>0</v>
      </c>
      <c r="S43" s="255" t="e">
        <f t="shared" si="4"/>
        <v>#DIV/0!</v>
      </c>
      <c r="T43" s="63"/>
    </row>
    <row r="44" spans="3:19" s="63" customFormat="1" ht="15.75" thickBot="1">
      <c r="C44" s="64"/>
      <c r="D44" s="65"/>
      <c r="E44" s="122"/>
      <c r="F44" s="65"/>
      <c r="G44" s="88"/>
      <c r="H44" s="104"/>
      <c r="I44" s="105"/>
      <c r="J44" s="105"/>
      <c r="K44" s="105"/>
      <c r="L44" s="104"/>
      <c r="M44" s="105"/>
      <c r="N44" s="88"/>
      <c r="P44" s="178"/>
      <c r="Q44" s="160"/>
      <c r="S44" s="90"/>
    </row>
    <row r="45" spans="1:19" ht="45">
      <c r="A45" s="585">
        <v>9</v>
      </c>
      <c r="B45" s="582" t="s">
        <v>6</v>
      </c>
      <c r="C45" s="66">
        <v>1</v>
      </c>
      <c r="D45" s="287" t="s">
        <v>34</v>
      </c>
      <c r="E45" s="94" t="s">
        <v>57</v>
      </c>
      <c r="F45" s="94" t="s">
        <v>56</v>
      </c>
      <c r="G45" s="248">
        <v>0</v>
      </c>
      <c r="H45" s="99">
        <f>$H$1</f>
        <v>880</v>
      </c>
      <c r="I45" s="265">
        <f aca="true" t="shared" si="12" ref="I45:I86">G45/H45</f>
        <v>0</v>
      </c>
      <c r="J45" s="125"/>
      <c r="K45" s="99">
        <f aca="true" t="shared" si="13" ref="K45:K55">$K$1</f>
        <v>0</v>
      </c>
      <c r="L45" s="153" t="e">
        <f aca="true" t="shared" si="14" ref="L45:L50">J45/K45</f>
        <v>#DIV/0!</v>
      </c>
      <c r="M45" s="147" t="e">
        <f t="shared" si="11"/>
        <v>#DIV/0!</v>
      </c>
      <c r="N45" s="183">
        <v>0</v>
      </c>
      <c r="O45" s="72">
        <f>$O$1</f>
        <v>880</v>
      </c>
      <c r="P45" s="174">
        <f aca="true" t="shared" si="15" ref="P45:P52">N45/O45</f>
        <v>0</v>
      </c>
      <c r="Q45" s="184">
        <v>0</v>
      </c>
      <c r="R45" s="75">
        <f>$R$1</f>
        <v>880</v>
      </c>
      <c r="S45" s="187">
        <f aca="true" t="shared" si="16" ref="S45:S88">Q45/R45</f>
        <v>0</v>
      </c>
    </row>
    <row r="46" spans="1:19" ht="15" customHeight="1">
      <c r="A46" s="586"/>
      <c r="B46" s="583"/>
      <c r="C46" s="594">
        <v>2</v>
      </c>
      <c r="D46" s="588" t="s">
        <v>35</v>
      </c>
      <c r="E46" s="61" t="s">
        <v>57</v>
      </c>
      <c r="F46" s="61" t="s">
        <v>56</v>
      </c>
      <c r="G46" s="249">
        <v>450</v>
      </c>
      <c r="H46" s="100">
        <f>$H$1</f>
        <v>880</v>
      </c>
      <c r="I46" s="263">
        <f t="shared" si="12"/>
        <v>0.5113636363636364</v>
      </c>
      <c r="J46" s="126"/>
      <c r="K46" s="100">
        <f t="shared" si="13"/>
        <v>0</v>
      </c>
      <c r="L46" s="149" t="e">
        <f t="shared" si="14"/>
        <v>#DIV/0!</v>
      </c>
      <c r="M46" s="145" t="e">
        <f t="shared" si="11"/>
        <v>#DIV/0!</v>
      </c>
      <c r="N46" s="196">
        <v>450</v>
      </c>
      <c r="O46" s="73">
        <f>$O$1</f>
        <v>880</v>
      </c>
      <c r="P46" s="171">
        <f t="shared" si="15"/>
        <v>0.5113636363636364</v>
      </c>
      <c r="Q46" s="202">
        <v>450</v>
      </c>
      <c r="R46" s="76">
        <f>$R$1</f>
        <v>880</v>
      </c>
      <c r="S46" s="188">
        <f t="shared" si="16"/>
        <v>0.5113636363636364</v>
      </c>
    </row>
    <row r="47" spans="1:19" ht="45">
      <c r="A47" s="586"/>
      <c r="B47" s="583"/>
      <c r="C47" s="594"/>
      <c r="D47" s="588"/>
      <c r="E47" s="61" t="s">
        <v>303</v>
      </c>
      <c r="F47" s="61" t="s">
        <v>84</v>
      </c>
      <c r="G47" s="249">
        <v>3500</v>
      </c>
      <c r="H47" s="100">
        <v>8000</v>
      </c>
      <c r="I47" s="263">
        <f>G47/H47</f>
        <v>0.4375</v>
      </c>
      <c r="J47" s="126"/>
      <c r="K47" s="101"/>
      <c r="L47" s="149" t="e">
        <f t="shared" si="14"/>
        <v>#DIV/0!</v>
      </c>
      <c r="M47" s="145" t="e">
        <f t="shared" si="11"/>
        <v>#DIV/0!</v>
      </c>
      <c r="N47" s="206">
        <v>3500</v>
      </c>
      <c r="O47" s="73">
        <v>8000</v>
      </c>
      <c r="P47" s="171">
        <f t="shared" si="15"/>
        <v>0.4375</v>
      </c>
      <c r="Q47" s="198">
        <v>3500</v>
      </c>
      <c r="R47" s="76">
        <v>8000</v>
      </c>
      <c r="S47" s="188">
        <f t="shared" si="16"/>
        <v>0.4375</v>
      </c>
    </row>
    <row r="48" spans="1:19" ht="45">
      <c r="A48" s="586"/>
      <c r="B48" s="583"/>
      <c r="C48" s="594">
        <v>3</v>
      </c>
      <c r="D48" s="589" t="s">
        <v>36</v>
      </c>
      <c r="E48" s="61" t="s">
        <v>57</v>
      </c>
      <c r="F48" s="61" t="s">
        <v>56</v>
      </c>
      <c r="G48" s="249">
        <v>95300</v>
      </c>
      <c r="H48" s="100">
        <f>$H$1</f>
        <v>880</v>
      </c>
      <c r="I48" s="263">
        <f t="shared" si="12"/>
        <v>108.29545454545455</v>
      </c>
      <c r="J48" s="128"/>
      <c r="K48" s="100">
        <f t="shared" si="13"/>
        <v>0</v>
      </c>
      <c r="L48" s="149" t="e">
        <f t="shared" si="14"/>
        <v>#DIV/0!</v>
      </c>
      <c r="M48" s="145" t="e">
        <f t="shared" si="11"/>
        <v>#DIV/0!</v>
      </c>
      <c r="N48" s="206">
        <v>95300</v>
      </c>
      <c r="O48" s="73">
        <f>$O$1</f>
        <v>880</v>
      </c>
      <c r="P48" s="171">
        <f t="shared" si="15"/>
        <v>108.29545454545455</v>
      </c>
      <c r="Q48" s="198">
        <v>95300</v>
      </c>
      <c r="R48" s="76">
        <f>$R$1</f>
        <v>880</v>
      </c>
      <c r="S48" s="188">
        <f t="shared" si="16"/>
        <v>108.29545454545455</v>
      </c>
    </row>
    <row r="49" spans="1:19" ht="45">
      <c r="A49" s="586"/>
      <c r="B49" s="583"/>
      <c r="C49" s="594"/>
      <c r="D49" s="589"/>
      <c r="E49" s="61" t="s">
        <v>85</v>
      </c>
      <c r="F49" s="61" t="s">
        <v>86</v>
      </c>
      <c r="G49" s="224">
        <v>2000</v>
      </c>
      <c r="H49" s="225">
        <v>3600</v>
      </c>
      <c r="I49" s="142">
        <f t="shared" si="12"/>
        <v>0.5555555555555556</v>
      </c>
      <c r="J49" s="101"/>
      <c r="K49" s="101"/>
      <c r="L49" s="142" t="e">
        <f t="shared" si="14"/>
        <v>#DIV/0!</v>
      </c>
      <c r="M49" s="142" t="e">
        <f>L49-I49</f>
        <v>#DIV/0!</v>
      </c>
      <c r="N49" s="229">
        <v>2000</v>
      </c>
      <c r="O49" s="230">
        <v>3600</v>
      </c>
      <c r="P49" s="207">
        <f t="shared" si="15"/>
        <v>0.5555555555555556</v>
      </c>
      <c r="Q49" s="231">
        <v>2000</v>
      </c>
      <c r="R49" s="232">
        <v>3600</v>
      </c>
      <c r="S49" s="190">
        <f t="shared" si="16"/>
        <v>0.5555555555555556</v>
      </c>
    </row>
    <row r="50" spans="1:19" ht="45">
      <c r="A50" s="586"/>
      <c r="B50" s="583"/>
      <c r="C50" s="62">
        <v>4</v>
      </c>
      <c r="D50" s="272" t="s">
        <v>37</v>
      </c>
      <c r="E50" s="61" t="s">
        <v>57</v>
      </c>
      <c r="F50" s="61" t="s">
        <v>56</v>
      </c>
      <c r="G50" s="249">
        <v>800</v>
      </c>
      <c r="H50" s="100">
        <f>$H$1</f>
        <v>880</v>
      </c>
      <c r="I50" s="251">
        <f t="shared" si="12"/>
        <v>0.9090909090909091</v>
      </c>
      <c r="J50" s="126"/>
      <c r="K50" s="100">
        <f t="shared" si="13"/>
        <v>0</v>
      </c>
      <c r="L50" s="149" t="e">
        <f t="shared" si="14"/>
        <v>#DIV/0!</v>
      </c>
      <c r="M50" s="145" t="e">
        <f>L50-I50</f>
        <v>#DIV/0!</v>
      </c>
      <c r="N50" s="206">
        <v>800</v>
      </c>
      <c r="O50" s="73">
        <f>$O$1</f>
        <v>880</v>
      </c>
      <c r="P50" s="171">
        <f t="shared" si="15"/>
        <v>0.9090909090909091</v>
      </c>
      <c r="Q50" s="198">
        <v>800</v>
      </c>
      <c r="R50" s="76">
        <f>$R$1</f>
        <v>880</v>
      </c>
      <c r="S50" s="188">
        <f t="shared" si="16"/>
        <v>0.9090909090909091</v>
      </c>
    </row>
    <row r="51" spans="1:19" ht="60">
      <c r="A51" s="586"/>
      <c r="B51" s="583"/>
      <c r="C51" s="129">
        <v>5</v>
      </c>
      <c r="D51" s="130" t="s">
        <v>293</v>
      </c>
      <c r="E51" s="131" t="s">
        <v>57</v>
      </c>
      <c r="F51" s="131" t="s">
        <v>56</v>
      </c>
      <c r="G51" s="249">
        <v>0</v>
      </c>
      <c r="H51" s="100">
        <f>$H$1</f>
        <v>880</v>
      </c>
      <c r="I51" s="251">
        <f t="shared" si="12"/>
        <v>0</v>
      </c>
      <c r="J51" s="126"/>
      <c r="K51" s="100">
        <f t="shared" si="13"/>
        <v>0</v>
      </c>
      <c r="L51" s="149" t="e">
        <f aca="true" t="shared" si="17" ref="L51:L59">J51/K51</f>
        <v>#DIV/0!</v>
      </c>
      <c r="M51" s="145" t="e">
        <f>L51-I51</f>
        <v>#DIV/0!</v>
      </c>
      <c r="N51" s="206">
        <v>0</v>
      </c>
      <c r="O51" s="73">
        <f>$O$1</f>
        <v>880</v>
      </c>
      <c r="P51" s="171">
        <f t="shared" si="15"/>
        <v>0</v>
      </c>
      <c r="Q51" s="198">
        <v>0</v>
      </c>
      <c r="R51" s="76">
        <f>$R$1</f>
        <v>880</v>
      </c>
      <c r="S51" s="188">
        <f t="shared" si="16"/>
        <v>0</v>
      </c>
    </row>
    <row r="52" spans="1:19" ht="45.75" thickBot="1">
      <c r="A52" s="587"/>
      <c r="B52" s="584"/>
      <c r="C52" s="67">
        <v>8</v>
      </c>
      <c r="D52" s="273" t="s">
        <v>38</v>
      </c>
      <c r="E52" s="68" t="s">
        <v>57</v>
      </c>
      <c r="F52" s="68" t="s">
        <v>56</v>
      </c>
      <c r="G52" s="250">
        <v>0</v>
      </c>
      <c r="H52" s="102">
        <f>$H$1</f>
        <v>880</v>
      </c>
      <c r="I52" s="103">
        <f t="shared" si="12"/>
        <v>0</v>
      </c>
      <c r="J52" s="133"/>
      <c r="K52" s="102">
        <f t="shared" si="13"/>
        <v>0</v>
      </c>
      <c r="L52" s="214" t="e">
        <f t="shared" si="17"/>
        <v>#DIV/0!</v>
      </c>
      <c r="M52" s="201" t="e">
        <f>L52-I52</f>
        <v>#DIV/0!</v>
      </c>
      <c r="N52" s="212">
        <v>0</v>
      </c>
      <c r="O52" s="74">
        <f>$O$1</f>
        <v>880</v>
      </c>
      <c r="P52" s="172">
        <f t="shared" si="15"/>
        <v>0</v>
      </c>
      <c r="Q52" s="203">
        <v>0</v>
      </c>
      <c r="R52" s="77">
        <f>$R$1</f>
        <v>880</v>
      </c>
      <c r="S52" s="189">
        <f t="shared" si="16"/>
        <v>0</v>
      </c>
    </row>
    <row r="53" spans="3:19" s="63" customFormat="1" ht="15.75" thickBot="1">
      <c r="C53" s="64"/>
      <c r="E53" s="65"/>
      <c r="F53" s="65"/>
      <c r="G53" s="88"/>
      <c r="H53" s="104"/>
      <c r="I53" s="105"/>
      <c r="J53" s="105"/>
      <c r="K53" s="105"/>
      <c r="L53" s="104"/>
      <c r="M53" s="105"/>
      <c r="N53" s="88"/>
      <c r="P53" s="90"/>
      <c r="Q53" s="160"/>
      <c r="S53" s="90"/>
    </row>
    <row r="54" spans="1:19" ht="45">
      <c r="A54" s="585">
        <v>10</v>
      </c>
      <c r="B54" s="582" t="s">
        <v>7</v>
      </c>
      <c r="C54" s="66">
        <v>2</v>
      </c>
      <c r="D54" s="287" t="s">
        <v>39</v>
      </c>
      <c r="E54" s="94" t="s">
        <v>57</v>
      </c>
      <c r="F54" s="94" t="s">
        <v>56</v>
      </c>
      <c r="G54" s="248">
        <v>0</v>
      </c>
      <c r="H54" s="99">
        <f>$H$1</f>
        <v>880</v>
      </c>
      <c r="I54" s="252">
        <f t="shared" si="12"/>
        <v>0</v>
      </c>
      <c r="J54" s="125"/>
      <c r="K54" s="99">
        <f t="shared" si="13"/>
        <v>0</v>
      </c>
      <c r="L54" s="153" t="e">
        <f t="shared" si="17"/>
        <v>#DIV/0!</v>
      </c>
      <c r="M54" s="147" t="e">
        <f>L54-I54</f>
        <v>#DIV/0!</v>
      </c>
      <c r="N54" s="183">
        <v>0</v>
      </c>
      <c r="O54" s="72">
        <f>$O$1</f>
        <v>880</v>
      </c>
      <c r="P54" s="174">
        <f aca="true" t="shared" si="18" ref="P54:P75">N54/O54</f>
        <v>0</v>
      </c>
      <c r="Q54" s="184">
        <v>0</v>
      </c>
      <c r="R54" s="75">
        <f>$R$1</f>
        <v>880</v>
      </c>
      <c r="S54" s="187">
        <f t="shared" si="16"/>
        <v>0</v>
      </c>
    </row>
    <row r="55" spans="1:19" ht="45">
      <c r="A55" s="586"/>
      <c r="B55" s="583"/>
      <c r="C55" s="594">
        <v>5</v>
      </c>
      <c r="D55" s="588" t="s">
        <v>40</v>
      </c>
      <c r="E55" s="61" t="s">
        <v>57</v>
      </c>
      <c r="F55" s="61" t="s">
        <v>56</v>
      </c>
      <c r="G55" s="249">
        <v>66843.36</v>
      </c>
      <c r="H55" s="100">
        <f>$H$1</f>
        <v>880</v>
      </c>
      <c r="I55" s="251">
        <f t="shared" si="12"/>
        <v>75.95836363636364</v>
      </c>
      <c r="J55" s="126"/>
      <c r="K55" s="100">
        <f t="shared" si="13"/>
        <v>0</v>
      </c>
      <c r="L55" s="149" t="e">
        <f t="shared" si="17"/>
        <v>#DIV/0!</v>
      </c>
      <c r="M55" s="145" t="e">
        <f>L55-I55</f>
        <v>#DIV/0!</v>
      </c>
      <c r="N55" s="206">
        <v>67043.36</v>
      </c>
      <c r="O55" s="73">
        <f>$O$1</f>
        <v>880</v>
      </c>
      <c r="P55" s="171">
        <f t="shared" si="18"/>
        <v>76.18563636363636</v>
      </c>
      <c r="Q55" s="198">
        <v>67043.36</v>
      </c>
      <c r="R55" s="76">
        <f>$R$1</f>
        <v>880</v>
      </c>
      <c r="S55" s="188">
        <f t="shared" si="16"/>
        <v>76.18563636363636</v>
      </c>
    </row>
    <row r="56" spans="1:19" ht="60">
      <c r="A56" s="586"/>
      <c r="B56" s="583"/>
      <c r="C56" s="594"/>
      <c r="D56" s="588"/>
      <c r="E56" s="61" t="s">
        <v>90</v>
      </c>
      <c r="F56" s="61" t="s">
        <v>89</v>
      </c>
      <c r="G56" s="249">
        <v>9500</v>
      </c>
      <c r="H56" s="100">
        <v>4</v>
      </c>
      <c r="I56" s="251">
        <f t="shared" si="12"/>
        <v>2375</v>
      </c>
      <c r="J56" s="126"/>
      <c r="K56" s="101"/>
      <c r="L56" s="149" t="e">
        <f t="shared" si="17"/>
        <v>#DIV/0!</v>
      </c>
      <c r="M56" s="145" t="e">
        <f>L56-I56</f>
        <v>#DIV/0!</v>
      </c>
      <c r="N56" s="196">
        <v>9500</v>
      </c>
      <c r="O56" s="73">
        <v>4</v>
      </c>
      <c r="P56" s="171">
        <f t="shared" si="18"/>
        <v>2375</v>
      </c>
      <c r="Q56" s="202">
        <v>9500</v>
      </c>
      <c r="R56" s="76">
        <v>4</v>
      </c>
      <c r="S56" s="188">
        <f t="shared" si="16"/>
        <v>2375</v>
      </c>
    </row>
    <row r="57" spans="1:19" ht="45.75" thickBot="1">
      <c r="A57" s="587"/>
      <c r="B57" s="584"/>
      <c r="C57" s="596"/>
      <c r="D57" s="593"/>
      <c r="E57" s="68" t="s">
        <v>87</v>
      </c>
      <c r="F57" s="68" t="s">
        <v>88</v>
      </c>
      <c r="G57" s="250">
        <v>20732.36</v>
      </c>
      <c r="H57" s="102">
        <v>210</v>
      </c>
      <c r="I57" s="253">
        <f t="shared" si="12"/>
        <v>98.7255238095238</v>
      </c>
      <c r="J57" s="133"/>
      <c r="K57" s="103"/>
      <c r="L57" s="214" t="e">
        <f t="shared" si="17"/>
        <v>#DIV/0!</v>
      </c>
      <c r="M57" s="201" t="e">
        <f>L57-I57</f>
        <v>#DIV/0!</v>
      </c>
      <c r="N57" s="212">
        <v>20732.36</v>
      </c>
      <c r="O57" s="74">
        <v>210</v>
      </c>
      <c r="P57" s="172">
        <f t="shared" si="18"/>
        <v>98.7255238095238</v>
      </c>
      <c r="Q57" s="203">
        <v>20732.36</v>
      </c>
      <c r="R57" s="77">
        <v>210</v>
      </c>
      <c r="S57" s="189">
        <f t="shared" si="16"/>
        <v>98.7255238095238</v>
      </c>
    </row>
    <row r="58" ht="15.75" thickBot="1"/>
    <row r="59" spans="1:19" ht="30.75" thickBot="1">
      <c r="A59" s="118">
        <v>11</v>
      </c>
      <c r="B59" s="119" t="s">
        <v>305</v>
      </c>
      <c r="C59" s="70">
        <v>1</v>
      </c>
      <c r="D59" s="279" t="s">
        <v>295</v>
      </c>
      <c r="E59" s="71" t="s">
        <v>57</v>
      </c>
      <c r="F59" s="71" t="s">
        <v>56</v>
      </c>
      <c r="G59" s="280">
        <v>360</v>
      </c>
      <c r="H59" s="107">
        <f>$H$1</f>
        <v>880</v>
      </c>
      <c r="I59" s="254">
        <f t="shared" si="12"/>
        <v>0.4090909090909091</v>
      </c>
      <c r="J59" s="281"/>
      <c r="K59" s="107">
        <f>$K$1</f>
        <v>0</v>
      </c>
      <c r="L59" s="282" t="e">
        <f t="shared" si="17"/>
        <v>#DIV/0!</v>
      </c>
      <c r="M59" s="195" t="e">
        <f>L59-I59</f>
        <v>#DIV/0!</v>
      </c>
      <c r="N59" s="240">
        <v>360</v>
      </c>
      <c r="O59" s="78">
        <f>$O$1</f>
        <v>880</v>
      </c>
      <c r="P59" s="173">
        <f t="shared" si="18"/>
        <v>0.4090909090909091</v>
      </c>
      <c r="Q59" s="260">
        <v>360</v>
      </c>
      <c r="R59" s="79">
        <f>$R$1</f>
        <v>880</v>
      </c>
      <c r="S59" s="185">
        <f>Q59/R59</f>
        <v>0.4090909090909091</v>
      </c>
    </row>
    <row r="60" ht="15.75" thickBot="1"/>
    <row r="61" spans="1:19" ht="30">
      <c r="A61" s="585">
        <v>12</v>
      </c>
      <c r="B61" s="582" t="s">
        <v>8</v>
      </c>
      <c r="C61" s="595">
        <v>1</v>
      </c>
      <c r="D61" s="606" t="s">
        <v>41</v>
      </c>
      <c r="E61" s="94" t="s">
        <v>57</v>
      </c>
      <c r="F61" s="94" t="s">
        <v>56</v>
      </c>
      <c r="G61" s="159">
        <v>0</v>
      </c>
      <c r="H61" s="99">
        <f>$H$1</f>
        <v>880</v>
      </c>
      <c r="I61" s="252">
        <f t="shared" si="12"/>
        <v>0</v>
      </c>
      <c r="J61" s="159"/>
      <c r="K61" s="99">
        <f>$K$1</f>
        <v>0</v>
      </c>
      <c r="L61" s="143" t="e">
        <f>J61/K61</f>
        <v>#DIV/0!</v>
      </c>
      <c r="M61" s="147" t="e">
        <f aca="true" t="shared" si="19" ref="M61:M74">L61-I61</f>
        <v>#DIV/0!</v>
      </c>
      <c r="N61" s="208">
        <v>0</v>
      </c>
      <c r="O61" s="72">
        <f>$O$1</f>
        <v>880</v>
      </c>
      <c r="P61" s="174">
        <f t="shared" si="18"/>
        <v>0</v>
      </c>
      <c r="Q61" s="199">
        <v>0</v>
      </c>
      <c r="R61" s="75">
        <f>$R$1</f>
        <v>880</v>
      </c>
      <c r="S61" s="187">
        <f t="shared" si="16"/>
        <v>0</v>
      </c>
    </row>
    <row r="62" spans="1:19" ht="30">
      <c r="A62" s="586"/>
      <c r="B62" s="583"/>
      <c r="C62" s="594"/>
      <c r="D62" s="588"/>
      <c r="E62" s="61" t="s">
        <v>76</v>
      </c>
      <c r="F62" s="61" t="s">
        <v>299</v>
      </c>
      <c r="G62" s="156">
        <v>0</v>
      </c>
      <c r="H62" s="100">
        <v>12</v>
      </c>
      <c r="I62" s="251">
        <f t="shared" si="12"/>
        <v>0</v>
      </c>
      <c r="J62" s="156"/>
      <c r="K62" s="101"/>
      <c r="L62" s="144" t="e">
        <f aca="true" t="shared" si="20" ref="L62:L75">J62/K62</f>
        <v>#DIV/0!</v>
      </c>
      <c r="M62" s="145" t="e">
        <f t="shared" si="19"/>
        <v>#DIV/0!</v>
      </c>
      <c r="N62" s="196">
        <v>0</v>
      </c>
      <c r="O62" s="73">
        <v>12</v>
      </c>
      <c r="P62" s="171">
        <f t="shared" si="18"/>
        <v>0</v>
      </c>
      <c r="Q62" s="202">
        <v>0</v>
      </c>
      <c r="R62" s="76">
        <v>12</v>
      </c>
      <c r="S62" s="188"/>
    </row>
    <row r="63" spans="1:19" ht="30">
      <c r="A63" s="586"/>
      <c r="B63" s="583"/>
      <c r="C63" s="594"/>
      <c r="D63" s="588"/>
      <c r="E63" s="61" t="s">
        <v>91</v>
      </c>
      <c r="F63" s="61" t="s">
        <v>92</v>
      </c>
      <c r="G63" s="156">
        <v>0</v>
      </c>
      <c r="H63" s="100">
        <v>0</v>
      </c>
      <c r="I63" s="251" t="e">
        <f t="shared" si="12"/>
        <v>#DIV/0!</v>
      </c>
      <c r="J63" s="156"/>
      <c r="K63" s="101"/>
      <c r="L63" s="144" t="e">
        <f t="shared" si="20"/>
        <v>#DIV/0!</v>
      </c>
      <c r="M63" s="145" t="e">
        <f t="shared" si="19"/>
        <v>#DIV/0!</v>
      </c>
      <c r="N63" s="196">
        <v>0</v>
      </c>
      <c r="O63" s="73">
        <v>0</v>
      </c>
      <c r="P63" s="171" t="e">
        <f t="shared" si="18"/>
        <v>#DIV/0!</v>
      </c>
      <c r="Q63" s="202">
        <v>0</v>
      </c>
      <c r="R63" s="76">
        <v>0</v>
      </c>
      <c r="S63" s="188" t="e">
        <f t="shared" si="16"/>
        <v>#DIV/0!</v>
      </c>
    </row>
    <row r="64" spans="1:19" ht="32.25" customHeight="1">
      <c r="A64" s="586"/>
      <c r="B64" s="583"/>
      <c r="C64" s="594">
        <v>2</v>
      </c>
      <c r="D64" s="589" t="s">
        <v>42</v>
      </c>
      <c r="E64" s="61" t="s">
        <v>57</v>
      </c>
      <c r="F64" s="61" t="s">
        <v>56</v>
      </c>
      <c r="G64" s="156">
        <v>0</v>
      </c>
      <c r="H64" s="100">
        <v>0</v>
      </c>
      <c r="I64" s="251" t="e">
        <f t="shared" si="12"/>
        <v>#DIV/0!</v>
      </c>
      <c r="J64" s="156"/>
      <c r="K64" s="100">
        <f>$K$1</f>
        <v>0</v>
      </c>
      <c r="L64" s="144" t="e">
        <f t="shared" si="20"/>
        <v>#DIV/0!</v>
      </c>
      <c r="M64" s="145" t="e">
        <f t="shared" si="19"/>
        <v>#DIV/0!</v>
      </c>
      <c r="N64" s="196">
        <v>0</v>
      </c>
      <c r="O64" s="73">
        <f>$O$1</f>
        <v>880</v>
      </c>
      <c r="P64" s="171">
        <f t="shared" si="18"/>
        <v>0</v>
      </c>
      <c r="Q64" s="202">
        <v>0</v>
      </c>
      <c r="R64" s="76">
        <f>$R$1</f>
        <v>880</v>
      </c>
      <c r="S64" s="188">
        <f t="shared" si="16"/>
        <v>0</v>
      </c>
    </row>
    <row r="65" spans="1:19" ht="30">
      <c r="A65" s="586"/>
      <c r="B65" s="583"/>
      <c r="C65" s="594"/>
      <c r="D65" s="589"/>
      <c r="E65" s="61" t="s">
        <v>93</v>
      </c>
      <c r="F65" s="61" t="s">
        <v>95</v>
      </c>
      <c r="G65" s="156">
        <v>0</v>
      </c>
      <c r="H65" s="100">
        <v>0</v>
      </c>
      <c r="I65" s="251" t="e">
        <f t="shared" si="12"/>
        <v>#DIV/0!</v>
      </c>
      <c r="J65" s="156"/>
      <c r="K65" s="101"/>
      <c r="L65" s="144" t="e">
        <f t="shared" si="20"/>
        <v>#DIV/0!</v>
      </c>
      <c r="M65" s="145" t="e">
        <f t="shared" si="19"/>
        <v>#DIV/0!</v>
      </c>
      <c r="N65" s="196">
        <v>0</v>
      </c>
      <c r="O65" s="73">
        <v>0</v>
      </c>
      <c r="P65" s="171" t="e">
        <f t="shared" si="18"/>
        <v>#DIV/0!</v>
      </c>
      <c r="Q65" s="202">
        <v>0</v>
      </c>
      <c r="R65" s="76">
        <v>0</v>
      </c>
      <c r="S65" s="188" t="e">
        <f t="shared" si="16"/>
        <v>#DIV/0!</v>
      </c>
    </row>
    <row r="66" spans="1:19" ht="33.75" customHeight="1">
      <c r="A66" s="586"/>
      <c r="B66" s="583"/>
      <c r="C66" s="594">
        <v>3</v>
      </c>
      <c r="D66" s="589" t="s">
        <v>43</v>
      </c>
      <c r="E66" s="61" t="s">
        <v>57</v>
      </c>
      <c r="F66" s="61" t="s">
        <v>56</v>
      </c>
      <c r="G66" s="157">
        <v>960</v>
      </c>
      <c r="H66" s="100">
        <f>$H$1</f>
        <v>880</v>
      </c>
      <c r="I66" s="251">
        <f t="shared" si="12"/>
        <v>1.0909090909090908</v>
      </c>
      <c r="J66" s="157"/>
      <c r="K66" s="100">
        <f>$K$1</f>
        <v>0</v>
      </c>
      <c r="L66" s="144" t="e">
        <f t="shared" si="20"/>
        <v>#DIV/0!</v>
      </c>
      <c r="M66" s="145" t="e">
        <f t="shared" si="19"/>
        <v>#DIV/0!</v>
      </c>
      <c r="N66" s="206">
        <v>960</v>
      </c>
      <c r="O66" s="73">
        <f>$O$1</f>
        <v>880</v>
      </c>
      <c r="P66" s="171">
        <f t="shared" si="18"/>
        <v>1.0909090909090908</v>
      </c>
      <c r="Q66" s="198">
        <v>960</v>
      </c>
      <c r="R66" s="76">
        <f>$R$1</f>
        <v>880</v>
      </c>
      <c r="S66" s="188">
        <f t="shared" si="16"/>
        <v>1.0909090909090908</v>
      </c>
    </row>
    <row r="67" spans="1:19" ht="30">
      <c r="A67" s="586"/>
      <c r="B67" s="583"/>
      <c r="C67" s="594"/>
      <c r="D67" s="589"/>
      <c r="E67" s="61" t="s">
        <v>94</v>
      </c>
      <c r="F67" s="61" t="s">
        <v>96</v>
      </c>
      <c r="G67" s="156">
        <v>960</v>
      </c>
      <c r="H67" s="100">
        <v>12</v>
      </c>
      <c r="I67" s="251">
        <f t="shared" si="12"/>
        <v>80</v>
      </c>
      <c r="J67" s="156"/>
      <c r="K67" s="101"/>
      <c r="L67" s="144" t="e">
        <f t="shared" si="20"/>
        <v>#DIV/0!</v>
      </c>
      <c r="M67" s="145" t="e">
        <f t="shared" si="19"/>
        <v>#DIV/0!</v>
      </c>
      <c r="N67" s="206">
        <v>960</v>
      </c>
      <c r="O67" s="73">
        <v>12</v>
      </c>
      <c r="P67" s="171">
        <f t="shared" si="18"/>
        <v>80</v>
      </c>
      <c r="Q67" s="202">
        <v>960</v>
      </c>
      <c r="R67" s="76">
        <v>12</v>
      </c>
      <c r="S67" s="188">
        <f>Q67/R67</f>
        <v>80</v>
      </c>
    </row>
    <row r="68" spans="1:19" ht="27" customHeight="1">
      <c r="A68" s="586"/>
      <c r="B68" s="583"/>
      <c r="C68" s="594">
        <v>4</v>
      </c>
      <c r="D68" s="588" t="s">
        <v>44</v>
      </c>
      <c r="E68" s="61" t="s">
        <v>57</v>
      </c>
      <c r="F68" s="61" t="s">
        <v>56</v>
      </c>
      <c r="G68" s="157">
        <v>0</v>
      </c>
      <c r="H68" s="100">
        <f>$H$1</f>
        <v>880</v>
      </c>
      <c r="I68" s="251">
        <f t="shared" si="12"/>
        <v>0</v>
      </c>
      <c r="J68" s="157"/>
      <c r="K68" s="100">
        <f>$K$1</f>
        <v>0</v>
      </c>
      <c r="L68" s="144" t="e">
        <f t="shared" si="20"/>
        <v>#DIV/0!</v>
      </c>
      <c r="M68" s="145" t="e">
        <f t="shared" si="19"/>
        <v>#DIV/0!</v>
      </c>
      <c r="N68" s="206">
        <v>0</v>
      </c>
      <c r="O68" s="73">
        <f>$O$1</f>
        <v>880</v>
      </c>
      <c r="P68" s="171">
        <f t="shared" si="18"/>
        <v>0</v>
      </c>
      <c r="Q68" s="198">
        <v>0</v>
      </c>
      <c r="R68" s="76">
        <f>$R$1</f>
        <v>880</v>
      </c>
      <c r="S68" s="188">
        <f t="shared" si="16"/>
        <v>0</v>
      </c>
    </row>
    <row r="69" spans="1:19" ht="30">
      <c r="A69" s="586"/>
      <c r="B69" s="583"/>
      <c r="C69" s="594"/>
      <c r="D69" s="588"/>
      <c r="E69" s="61" t="s">
        <v>76</v>
      </c>
      <c r="F69" s="61" t="s">
        <v>97</v>
      </c>
      <c r="G69" s="156">
        <v>0</v>
      </c>
      <c r="H69" s="100">
        <v>0</v>
      </c>
      <c r="I69" s="251" t="e">
        <f t="shared" si="12"/>
        <v>#DIV/0!</v>
      </c>
      <c r="J69" s="156"/>
      <c r="K69" s="101"/>
      <c r="L69" s="144" t="e">
        <f t="shared" si="20"/>
        <v>#DIV/0!</v>
      </c>
      <c r="M69" s="145" t="e">
        <f t="shared" si="19"/>
        <v>#DIV/0!</v>
      </c>
      <c r="N69" s="206">
        <v>0</v>
      </c>
      <c r="O69" s="73">
        <v>0</v>
      </c>
      <c r="P69" s="171" t="e">
        <f t="shared" si="18"/>
        <v>#DIV/0!</v>
      </c>
      <c r="Q69" s="198">
        <v>0</v>
      </c>
      <c r="R69" s="76">
        <v>0</v>
      </c>
      <c r="S69" s="188" t="e">
        <f t="shared" si="16"/>
        <v>#DIV/0!</v>
      </c>
    </row>
    <row r="70" spans="1:19" ht="27" customHeight="1">
      <c r="A70" s="586"/>
      <c r="B70" s="583"/>
      <c r="C70" s="594">
        <v>5</v>
      </c>
      <c r="D70" s="607" t="s">
        <v>294</v>
      </c>
      <c r="E70" s="61" t="s">
        <v>57</v>
      </c>
      <c r="F70" s="61" t="s">
        <v>56</v>
      </c>
      <c r="G70" s="157">
        <v>0</v>
      </c>
      <c r="H70" s="100">
        <f>$H$1</f>
        <v>880</v>
      </c>
      <c r="I70" s="251">
        <f t="shared" si="12"/>
        <v>0</v>
      </c>
      <c r="J70" s="157"/>
      <c r="K70" s="100">
        <f>$K$1</f>
        <v>0</v>
      </c>
      <c r="L70" s="144" t="e">
        <f t="shared" si="20"/>
        <v>#DIV/0!</v>
      </c>
      <c r="M70" s="145" t="e">
        <f t="shared" si="19"/>
        <v>#DIV/0!</v>
      </c>
      <c r="N70" s="206">
        <v>0</v>
      </c>
      <c r="O70" s="73">
        <f>$O$1</f>
        <v>880</v>
      </c>
      <c r="P70" s="171">
        <f t="shared" si="18"/>
        <v>0</v>
      </c>
      <c r="Q70" s="198">
        <v>0</v>
      </c>
      <c r="R70" s="76">
        <f>$R$1</f>
        <v>880</v>
      </c>
      <c r="S70" s="188">
        <f t="shared" si="16"/>
        <v>0</v>
      </c>
    </row>
    <row r="71" spans="1:19" ht="30">
      <c r="A71" s="586"/>
      <c r="B71" s="583"/>
      <c r="C71" s="594"/>
      <c r="D71" s="607"/>
      <c r="E71" s="61" t="s">
        <v>107</v>
      </c>
      <c r="F71" s="61" t="s">
        <v>108</v>
      </c>
      <c r="G71" s="157">
        <v>0</v>
      </c>
      <c r="H71" s="100">
        <v>0</v>
      </c>
      <c r="I71" s="251" t="e">
        <f t="shared" si="12"/>
        <v>#DIV/0!</v>
      </c>
      <c r="J71" s="157"/>
      <c r="K71" s="128"/>
      <c r="L71" s="144" t="e">
        <f t="shared" si="20"/>
        <v>#DIV/0!</v>
      </c>
      <c r="M71" s="145" t="e">
        <f t="shared" si="19"/>
        <v>#DIV/0!</v>
      </c>
      <c r="N71" s="196">
        <v>0</v>
      </c>
      <c r="O71" s="73">
        <v>0</v>
      </c>
      <c r="P71" s="171" t="e">
        <f t="shared" si="18"/>
        <v>#DIV/0!</v>
      </c>
      <c r="Q71" s="198">
        <v>0</v>
      </c>
      <c r="R71" s="76"/>
      <c r="S71" s="188" t="e">
        <f t="shared" si="16"/>
        <v>#DIV/0!</v>
      </c>
    </row>
    <row r="72" spans="1:19" ht="45">
      <c r="A72" s="586"/>
      <c r="B72" s="583"/>
      <c r="C72" s="235">
        <v>7</v>
      </c>
      <c r="D72" s="61" t="s">
        <v>45</v>
      </c>
      <c r="E72" s="61" t="s">
        <v>57</v>
      </c>
      <c r="F72" s="61" t="s">
        <v>56</v>
      </c>
      <c r="G72" s="157">
        <v>50000</v>
      </c>
      <c r="H72" s="100">
        <f>$H$1</f>
        <v>880</v>
      </c>
      <c r="I72" s="251">
        <f t="shared" si="12"/>
        <v>56.81818181818182</v>
      </c>
      <c r="J72" s="157"/>
      <c r="K72" s="100">
        <f>$K$1</f>
        <v>0</v>
      </c>
      <c r="L72" s="144" t="e">
        <f t="shared" si="20"/>
        <v>#DIV/0!</v>
      </c>
      <c r="M72" s="145" t="e">
        <f t="shared" si="19"/>
        <v>#DIV/0!</v>
      </c>
      <c r="N72" s="206">
        <v>47500</v>
      </c>
      <c r="O72" s="73">
        <f>$O$1</f>
        <v>880</v>
      </c>
      <c r="P72" s="171">
        <f t="shared" si="18"/>
        <v>53.97727272727273</v>
      </c>
      <c r="Q72" s="198">
        <v>47500</v>
      </c>
      <c r="R72" s="76">
        <f>$R$1</f>
        <v>880</v>
      </c>
      <c r="S72" s="188">
        <f t="shared" si="16"/>
        <v>53.97727272727273</v>
      </c>
    </row>
    <row r="73" spans="1:19" ht="30">
      <c r="A73" s="586"/>
      <c r="B73" s="583"/>
      <c r="C73" s="235">
        <v>8</v>
      </c>
      <c r="D73" s="61" t="s">
        <v>46</v>
      </c>
      <c r="E73" s="61" t="s">
        <v>57</v>
      </c>
      <c r="F73" s="61" t="s">
        <v>56</v>
      </c>
      <c r="G73" s="157">
        <v>0</v>
      </c>
      <c r="H73" s="100">
        <f>$H$1</f>
        <v>880</v>
      </c>
      <c r="I73" s="251">
        <f t="shared" si="12"/>
        <v>0</v>
      </c>
      <c r="J73" s="157"/>
      <c r="K73" s="100">
        <f>$K$1</f>
        <v>0</v>
      </c>
      <c r="L73" s="144" t="e">
        <f t="shared" si="20"/>
        <v>#DIV/0!</v>
      </c>
      <c r="M73" s="145" t="e">
        <f t="shared" si="19"/>
        <v>#DIV/0!</v>
      </c>
      <c r="N73" s="206">
        <v>0</v>
      </c>
      <c r="O73" s="73">
        <f>$O$1</f>
        <v>880</v>
      </c>
      <c r="P73" s="171">
        <f t="shared" si="18"/>
        <v>0</v>
      </c>
      <c r="Q73" s="198">
        <v>0</v>
      </c>
      <c r="R73" s="76">
        <f>$R$1</f>
        <v>880</v>
      </c>
      <c r="S73" s="188">
        <f t="shared" si="16"/>
        <v>0</v>
      </c>
    </row>
    <row r="74" spans="1:19" ht="34.5" customHeight="1">
      <c r="A74" s="586"/>
      <c r="B74" s="583"/>
      <c r="C74" s="594">
        <v>9</v>
      </c>
      <c r="D74" s="588" t="s">
        <v>47</v>
      </c>
      <c r="E74" s="61" t="s">
        <v>57</v>
      </c>
      <c r="F74" s="61" t="s">
        <v>56</v>
      </c>
      <c r="G74" s="157">
        <v>5300</v>
      </c>
      <c r="H74" s="100">
        <f>$H$1</f>
        <v>880</v>
      </c>
      <c r="I74" s="128">
        <f t="shared" si="12"/>
        <v>6.0227272727272725</v>
      </c>
      <c r="J74" s="157"/>
      <c r="K74" s="100">
        <f>$K$1</f>
        <v>0</v>
      </c>
      <c r="L74" s="144" t="e">
        <f t="shared" si="20"/>
        <v>#DIV/0!</v>
      </c>
      <c r="M74" s="145" t="e">
        <f t="shared" si="19"/>
        <v>#DIV/0!</v>
      </c>
      <c r="N74" s="206">
        <v>5300</v>
      </c>
      <c r="O74" s="73">
        <f>$O$1</f>
        <v>880</v>
      </c>
      <c r="P74" s="171">
        <f t="shared" si="18"/>
        <v>6.0227272727272725</v>
      </c>
      <c r="Q74" s="198">
        <v>5300</v>
      </c>
      <c r="R74" s="76">
        <f>$R$1</f>
        <v>880</v>
      </c>
      <c r="S74" s="188">
        <f t="shared" si="16"/>
        <v>6.0227272727272725</v>
      </c>
    </row>
    <row r="75" spans="1:19" ht="45.75" thickBot="1">
      <c r="A75" s="587"/>
      <c r="B75" s="584"/>
      <c r="C75" s="596"/>
      <c r="D75" s="593"/>
      <c r="E75" s="68" t="s">
        <v>98</v>
      </c>
      <c r="F75" s="68" t="s">
        <v>99</v>
      </c>
      <c r="G75" s="209">
        <v>400</v>
      </c>
      <c r="H75" s="158">
        <v>5300</v>
      </c>
      <c r="I75" s="210">
        <f t="shared" si="12"/>
        <v>0.07547169811320754</v>
      </c>
      <c r="J75" s="158"/>
      <c r="K75" s="158"/>
      <c r="L75" s="210" t="e">
        <f t="shared" si="20"/>
        <v>#DIV/0!</v>
      </c>
      <c r="M75" s="211" t="e">
        <f>L75-I75</f>
        <v>#DIV/0!</v>
      </c>
      <c r="N75" s="212">
        <v>400</v>
      </c>
      <c r="O75" s="172">
        <v>5300</v>
      </c>
      <c r="P75" s="213">
        <f t="shared" si="18"/>
        <v>0.07547169811320754</v>
      </c>
      <c r="Q75" s="203">
        <v>400</v>
      </c>
      <c r="R75" s="77">
        <v>5300</v>
      </c>
      <c r="S75" s="258">
        <f t="shared" si="16"/>
        <v>0.07547169811320754</v>
      </c>
    </row>
    <row r="76" spans="1:19" ht="15.75" thickBot="1">
      <c r="A76" s="63"/>
      <c r="B76" s="63"/>
      <c r="C76" s="64"/>
      <c r="D76" s="63"/>
      <c r="E76" s="122"/>
      <c r="F76" s="65"/>
      <c r="G76" s="137"/>
      <c r="H76" s="138"/>
      <c r="I76" s="139"/>
      <c r="J76" s="139"/>
      <c r="K76" s="139"/>
      <c r="L76" s="138"/>
      <c r="M76" s="139"/>
      <c r="N76" s="137"/>
      <c r="O76" s="140"/>
      <c r="P76" s="141"/>
      <c r="Q76" s="186"/>
      <c r="R76" s="140"/>
      <c r="S76" s="141"/>
    </row>
    <row r="77" spans="1:19" ht="30.75" thickBot="1">
      <c r="A77" s="69">
        <v>13</v>
      </c>
      <c r="B77" s="117" t="s">
        <v>279</v>
      </c>
      <c r="C77" s="70">
        <v>7</v>
      </c>
      <c r="D77" s="71" t="s">
        <v>280</v>
      </c>
      <c r="E77" s="71" t="s">
        <v>57</v>
      </c>
      <c r="F77" s="71" t="s">
        <v>56</v>
      </c>
      <c r="G77" s="204">
        <v>0</v>
      </c>
      <c r="H77" s="107">
        <f>$H$1</f>
        <v>880</v>
      </c>
      <c r="I77" s="155">
        <f>G77/H77</f>
        <v>0</v>
      </c>
      <c r="J77" s="155"/>
      <c r="K77" s="107">
        <f>$K$1</f>
        <v>0</v>
      </c>
      <c r="L77" s="155" t="e">
        <f>J77/K77</f>
        <v>#DIV/0!</v>
      </c>
      <c r="M77" s="195" t="e">
        <f>L77-I77</f>
        <v>#DIV/0!</v>
      </c>
      <c r="N77" s="197">
        <v>0</v>
      </c>
      <c r="O77" s="78">
        <f>$O$1</f>
        <v>880</v>
      </c>
      <c r="P77" s="173">
        <f>N77/O77</f>
        <v>0</v>
      </c>
      <c r="Q77" s="205">
        <v>0</v>
      </c>
      <c r="R77" s="79">
        <f>$R$1</f>
        <v>880</v>
      </c>
      <c r="S77" s="185">
        <f>Q77/R77</f>
        <v>0</v>
      </c>
    </row>
    <row r="78" spans="3:19" s="63" customFormat="1" ht="15.75" thickBot="1">
      <c r="C78" s="64"/>
      <c r="E78" s="122"/>
      <c r="F78" s="65"/>
      <c r="G78" s="88"/>
      <c r="H78" s="104"/>
      <c r="I78" s="105"/>
      <c r="J78" s="105"/>
      <c r="K78" s="105"/>
      <c r="L78" s="104"/>
      <c r="M78" s="105"/>
      <c r="N78" s="88"/>
      <c r="P78" s="90"/>
      <c r="Q78" s="160"/>
      <c r="S78" s="90"/>
    </row>
    <row r="79" spans="1:19" ht="45">
      <c r="A79" s="585">
        <v>14</v>
      </c>
      <c r="B79" s="582" t="s">
        <v>9</v>
      </c>
      <c r="C79" s="66">
        <v>2</v>
      </c>
      <c r="D79" s="94" t="s">
        <v>48</v>
      </c>
      <c r="E79" s="94" t="s">
        <v>57</v>
      </c>
      <c r="F79" s="94" t="s">
        <v>56</v>
      </c>
      <c r="G79" s="159">
        <v>0</v>
      </c>
      <c r="H79" s="99">
        <f>$H$1</f>
        <v>880</v>
      </c>
      <c r="I79" s="265">
        <f t="shared" si="12"/>
        <v>0</v>
      </c>
      <c r="J79" s="159"/>
      <c r="K79" s="99">
        <f>$K$1</f>
        <v>0</v>
      </c>
      <c r="L79" s="127" t="e">
        <f>J79/K79</f>
        <v>#DIV/0!</v>
      </c>
      <c r="M79" s="147" t="e">
        <f aca="true" t="shared" si="21" ref="M79:M93">L79-I79</f>
        <v>#DIV/0!</v>
      </c>
      <c r="N79" s="247">
        <v>0</v>
      </c>
      <c r="O79" s="72">
        <f>$O$1</f>
        <v>880</v>
      </c>
      <c r="P79" s="174">
        <f>N79/O79</f>
        <v>0</v>
      </c>
      <c r="Q79" s="199">
        <v>0</v>
      </c>
      <c r="R79" s="75">
        <f>$R$1</f>
        <v>880</v>
      </c>
      <c r="S79" s="187">
        <f t="shared" si="16"/>
        <v>0</v>
      </c>
    </row>
    <row r="80" spans="1:19" ht="30">
      <c r="A80" s="586"/>
      <c r="B80" s="583"/>
      <c r="C80" s="594">
        <v>4</v>
      </c>
      <c r="D80" s="592" t="s">
        <v>49</v>
      </c>
      <c r="E80" s="61" t="s">
        <v>57</v>
      </c>
      <c r="F80" s="61" t="s">
        <v>56</v>
      </c>
      <c r="G80" s="157">
        <v>0</v>
      </c>
      <c r="H80" s="100">
        <f>$H$1</f>
        <v>880</v>
      </c>
      <c r="I80" s="263">
        <f t="shared" si="12"/>
        <v>0</v>
      </c>
      <c r="J80" s="157"/>
      <c r="K80" s="100">
        <f>$K$1</f>
        <v>0</v>
      </c>
      <c r="L80" s="128" t="e">
        <f>J80/K80</f>
        <v>#DIV/0!</v>
      </c>
      <c r="M80" s="145" t="e">
        <f t="shared" si="21"/>
        <v>#DIV/0!</v>
      </c>
      <c r="N80" s="259">
        <v>0</v>
      </c>
      <c r="O80" s="73">
        <f>$O$1</f>
        <v>880</v>
      </c>
      <c r="P80" s="171">
        <f>N80/O80</f>
        <v>0</v>
      </c>
      <c r="Q80" s="202">
        <v>0</v>
      </c>
      <c r="R80" s="76">
        <f>$R$1</f>
        <v>880</v>
      </c>
      <c r="S80" s="188">
        <f t="shared" si="16"/>
        <v>0</v>
      </c>
    </row>
    <row r="81" spans="1:19" ht="30.75" thickBot="1">
      <c r="A81" s="587"/>
      <c r="B81" s="584"/>
      <c r="C81" s="596"/>
      <c r="D81" s="605"/>
      <c r="E81" s="68" t="s">
        <v>100</v>
      </c>
      <c r="F81" s="68" t="s">
        <v>101</v>
      </c>
      <c r="G81" s="200">
        <v>0</v>
      </c>
      <c r="H81" s="158">
        <v>0</v>
      </c>
      <c r="I81" s="158">
        <f>+H81</f>
        <v>0</v>
      </c>
      <c r="J81" s="200"/>
      <c r="K81" s="158"/>
      <c r="L81" s="128" t="e">
        <f>J81/K81</f>
        <v>#DIV/0!</v>
      </c>
      <c r="M81" s="128" t="e">
        <f>K81/L81</f>
        <v>#DIV/0!</v>
      </c>
      <c r="N81" s="212">
        <v>0</v>
      </c>
      <c r="O81" s="172">
        <v>0</v>
      </c>
      <c r="P81" s="171">
        <f>+O81</f>
        <v>0</v>
      </c>
      <c r="Q81" s="203">
        <v>0</v>
      </c>
      <c r="R81" s="271">
        <v>0</v>
      </c>
      <c r="S81" s="188">
        <f>+R81</f>
        <v>0</v>
      </c>
    </row>
    <row r="82" spans="3:19" s="63" customFormat="1" ht="15.75" thickBot="1">
      <c r="C82" s="64"/>
      <c r="E82" s="122"/>
      <c r="F82" s="65"/>
      <c r="G82" s="88"/>
      <c r="H82" s="104"/>
      <c r="I82" s="105"/>
      <c r="J82" s="105"/>
      <c r="K82" s="105"/>
      <c r="L82" s="104"/>
      <c r="M82" s="105"/>
      <c r="N82" s="88"/>
      <c r="P82" s="90"/>
      <c r="Q82" s="160"/>
      <c r="S82" s="90"/>
    </row>
    <row r="83" spans="1:19" ht="30">
      <c r="A83" s="585">
        <v>15</v>
      </c>
      <c r="B83" s="582" t="s">
        <v>10</v>
      </c>
      <c r="C83" s="66">
        <v>1</v>
      </c>
      <c r="D83" s="94" t="s">
        <v>50</v>
      </c>
      <c r="E83" s="94" t="s">
        <v>57</v>
      </c>
      <c r="F83" s="94" t="s">
        <v>56</v>
      </c>
      <c r="G83" s="159">
        <v>0</v>
      </c>
      <c r="H83" s="99">
        <f>$H$1</f>
        <v>880</v>
      </c>
      <c r="I83" s="252">
        <f t="shared" si="12"/>
        <v>0</v>
      </c>
      <c r="J83" s="159"/>
      <c r="K83" s="99">
        <f>$K$1</f>
        <v>0</v>
      </c>
      <c r="L83" s="127" t="e">
        <f>J83/K83</f>
        <v>#DIV/0!</v>
      </c>
      <c r="M83" s="147" t="e">
        <f t="shared" si="21"/>
        <v>#DIV/0!</v>
      </c>
      <c r="N83" s="247">
        <v>0</v>
      </c>
      <c r="O83" s="72">
        <f aca="true" t="shared" si="22" ref="O83:O93">$O$1</f>
        <v>880</v>
      </c>
      <c r="P83" s="174">
        <f>N83/O83</f>
        <v>0</v>
      </c>
      <c r="Q83" s="199">
        <v>0</v>
      </c>
      <c r="R83" s="75">
        <f>$R$1</f>
        <v>880</v>
      </c>
      <c r="S83" s="187">
        <f t="shared" si="16"/>
        <v>0</v>
      </c>
    </row>
    <row r="84" spans="1:19" ht="30.75" thickBot="1">
      <c r="A84" s="587"/>
      <c r="B84" s="584"/>
      <c r="C84" s="67">
        <v>3</v>
      </c>
      <c r="D84" s="273" t="s">
        <v>281</v>
      </c>
      <c r="E84" s="68" t="s">
        <v>57</v>
      </c>
      <c r="F84" s="68" t="s">
        <v>56</v>
      </c>
      <c r="G84" s="200">
        <v>0</v>
      </c>
      <c r="H84" s="102">
        <f>$H$1</f>
        <v>880</v>
      </c>
      <c r="I84" s="253">
        <f>G84/H84</f>
        <v>0</v>
      </c>
      <c r="J84" s="200"/>
      <c r="K84" s="102">
        <f>$K$1</f>
        <v>0</v>
      </c>
      <c r="L84" s="134" t="e">
        <f>J84/K84</f>
        <v>#DIV/0!</v>
      </c>
      <c r="M84" s="201" t="e">
        <f t="shared" si="21"/>
        <v>#DIV/0!</v>
      </c>
      <c r="N84" s="269">
        <v>0</v>
      </c>
      <c r="O84" s="74">
        <f t="shared" si="22"/>
        <v>880</v>
      </c>
      <c r="P84" s="172">
        <f>N84/O84</f>
        <v>0</v>
      </c>
      <c r="Q84" s="191">
        <v>0</v>
      </c>
      <c r="R84" s="77">
        <f>$R$1</f>
        <v>880</v>
      </c>
      <c r="S84" s="189">
        <f>Q84/R84</f>
        <v>0</v>
      </c>
    </row>
    <row r="85" spans="3:19" s="63" customFormat="1" ht="15.75" thickBot="1">
      <c r="C85" s="64"/>
      <c r="D85" s="124"/>
      <c r="E85" s="65"/>
      <c r="F85" s="65"/>
      <c r="G85" s="88"/>
      <c r="H85" s="104"/>
      <c r="I85" s="105"/>
      <c r="J85" s="88"/>
      <c r="K85" s="104"/>
      <c r="L85" s="105"/>
      <c r="M85" s="105"/>
      <c r="N85" s="88"/>
      <c r="P85" s="90"/>
      <c r="Q85" s="160"/>
      <c r="S85" s="90"/>
    </row>
    <row r="86" spans="1:19" ht="60.75" thickBot="1">
      <c r="A86" s="118">
        <v>16</v>
      </c>
      <c r="B86" s="119" t="s">
        <v>11</v>
      </c>
      <c r="C86" s="70">
        <v>1</v>
      </c>
      <c r="D86" s="286" t="s">
        <v>51</v>
      </c>
      <c r="E86" s="71" t="s">
        <v>57</v>
      </c>
      <c r="F86" s="71" t="s">
        <v>56</v>
      </c>
      <c r="G86" s="204">
        <v>0</v>
      </c>
      <c r="H86" s="107">
        <f>$H$1</f>
        <v>880</v>
      </c>
      <c r="I86" s="155">
        <f t="shared" si="12"/>
        <v>0</v>
      </c>
      <c r="J86" s="162"/>
      <c r="K86" s="107">
        <f>$K$1</f>
        <v>0</v>
      </c>
      <c r="L86" s="155" t="e">
        <f>J86/K86</f>
        <v>#DIV/0!</v>
      </c>
      <c r="M86" s="195" t="e">
        <f t="shared" si="21"/>
        <v>#DIV/0!</v>
      </c>
      <c r="N86" s="197">
        <v>0</v>
      </c>
      <c r="O86" s="78">
        <f t="shared" si="22"/>
        <v>880</v>
      </c>
      <c r="P86" s="173">
        <f>N86/O86</f>
        <v>0</v>
      </c>
      <c r="Q86" s="205">
        <v>0</v>
      </c>
      <c r="R86" s="79">
        <f>$R$1</f>
        <v>880</v>
      </c>
      <c r="S86" s="185">
        <f t="shared" si="16"/>
        <v>0</v>
      </c>
    </row>
    <row r="87" spans="3:19" s="63" customFormat="1" ht="15.75" thickBot="1">
      <c r="C87" s="64"/>
      <c r="E87" s="65"/>
      <c r="F87" s="65"/>
      <c r="G87" s="160"/>
      <c r="H87" s="104"/>
      <c r="I87" s="105"/>
      <c r="J87" s="163"/>
      <c r="K87" s="105"/>
      <c r="L87" s="163"/>
      <c r="M87" s="105"/>
      <c r="N87" s="160"/>
      <c r="P87" s="90"/>
      <c r="Q87" s="160"/>
      <c r="S87" s="178"/>
    </row>
    <row r="88" spans="1:19" ht="30.75" thickBot="1">
      <c r="A88" s="120">
        <v>19</v>
      </c>
      <c r="B88" s="117" t="s">
        <v>12</v>
      </c>
      <c r="C88" s="70">
        <v>1</v>
      </c>
      <c r="D88" s="71" t="s">
        <v>52</v>
      </c>
      <c r="E88" s="71" t="s">
        <v>57</v>
      </c>
      <c r="F88" s="71" t="s">
        <v>56</v>
      </c>
      <c r="G88" s="204">
        <v>0</v>
      </c>
      <c r="H88" s="107">
        <f>$H$1</f>
        <v>880</v>
      </c>
      <c r="I88" s="155">
        <f>G88/H88</f>
        <v>0</v>
      </c>
      <c r="J88" s="162"/>
      <c r="K88" s="107">
        <f>$K$1</f>
        <v>0</v>
      </c>
      <c r="L88" s="155" t="e">
        <f>J88/K88</f>
        <v>#DIV/0!</v>
      </c>
      <c r="M88" s="195" t="e">
        <f t="shared" si="21"/>
        <v>#DIV/0!</v>
      </c>
      <c r="N88" s="197">
        <v>0</v>
      </c>
      <c r="O88" s="78">
        <f t="shared" si="22"/>
        <v>880</v>
      </c>
      <c r="P88" s="173">
        <f>N88/O88</f>
        <v>0</v>
      </c>
      <c r="Q88" s="205">
        <v>0</v>
      </c>
      <c r="R88" s="79">
        <f>$R$1</f>
        <v>880</v>
      </c>
      <c r="S88" s="185">
        <f t="shared" si="16"/>
        <v>0</v>
      </c>
    </row>
    <row r="89" spans="5:17" ht="15.75" thickBot="1">
      <c r="E89" s="2"/>
      <c r="F89" s="2"/>
      <c r="G89" s="161"/>
      <c r="H89" s="108"/>
      <c r="I89" s="169"/>
      <c r="J89" s="161"/>
      <c r="K89" s="169"/>
      <c r="L89" s="161"/>
      <c r="M89" s="108"/>
      <c r="N89" s="176"/>
      <c r="Q89" s="176"/>
    </row>
    <row r="90" spans="1:19" ht="45.75" thickBot="1">
      <c r="A90" s="118">
        <v>20</v>
      </c>
      <c r="B90" s="119" t="s">
        <v>282</v>
      </c>
      <c r="C90" s="70" t="s">
        <v>291</v>
      </c>
      <c r="D90" s="286" t="s">
        <v>292</v>
      </c>
      <c r="E90" s="71" t="s">
        <v>57</v>
      </c>
      <c r="F90" s="71" t="s">
        <v>56</v>
      </c>
      <c r="G90" s="237">
        <v>15475.79</v>
      </c>
      <c r="H90" s="107">
        <f>$H$1</f>
        <v>880</v>
      </c>
      <c r="I90" s="167">
        <f>G90/H90</f>
        <v>17.586125000000003</v>
      </c>
      <c r="J90" s="164"/>
      <c r="K90" s="107">
        <f>$K$1</f>
        <v>0</v>
      </c>
      <c r="L90" s="167" t="e">
        <f>J90/K90</f>
        <v>#DIV/0!</v>
      </c>
      <c r="M90" s="195" t="e">
        <f t="shared" si="21"/>
        <v>#DIV/0!</v>
      </c>
      <c r="N90" s="240">
        <v>17897.83</v>
      </c>
      <c r="O90" s="78">
        <f t="shared" si="22"/>
        <v>880</v>
      </c>
      <c r="P90" s="173">
        <f>N90/O90</f>
        <v>20.338443181818185</v>
      </c>
      <c r="Q90" s="260">
        <v>17897.83</v>
      </c>
      <c r="R90" s="79">
        <f>$R$1</f>
        <v>880</v>
      </c>
      <c r="S90" s="185">
        <f>Q90/R90</f>
        <v>20.338443181818185</v>
      </c>
    </row>
    <row r="91" spans="5:17" ht="15.75" thickBot="1">
      <c r="E91" s="2"/>
      <c r="F91" s="2"/>
      <c r="G91" s="161"/>
      <c r="H91" s="108"/>
      <c r="I91" s="169"/>
      <c r="J91" s="161"/>
      <c r="K91" s="169"/>
      <c r="L91" s="161"/>
      <c r="M91" s="108"/>
      <c r="N91" s="176"/>
      <c r="Q91" s="176"/>
    </row>
    <row r="92" spans="1:19" ht="45">
      <c r="A92" s="597">
        <v>50</v>
      </c>
      <c r="B92" s="599" t="s">
        <v>283</v>
      </c>
      <c r="C92" s="66">
        <v>1</v>
      </c>
      <c r="D92" s="94" t="s">
        <v>284</v>
      </c>
      <c r="E92" s="94" t="s">
        <v>57</v>
      </c>
      <c r="F92" s="94" t="s">
        <v>56</v>
      </c>
      <c r="G92" s="238">
        <v>33219.29</v>
      </c>
      <c r="H92" s="99">
        <f>$H$1</f>
        <v>880</v>
      </c>
      <c r="I92" s="143">
        <f>G92/H92</f>
        <v>37.749193181818185</v>
      </c>
      <c r="J92" s="165"/>
      <c r="K92" s="99">
        <f>$K$1</f>
        <v>0</v>
      </c>
      <c r="L92" s="143" t="e">
        <f>J92/K92</f>
        <v>#DIV/0!</v>
      </c>
      <c r="M92" s="147" t="e">
        <f t="shared" si="21"/>
        <v>#DIV/0!</v>
      </c>
      <c r="N92" s="183">
        <v>31893.89</v>
      </c>
      <c r="O92" s="72">
        <f t="shared" si="22"/>
        <v>880</v>
      </c>
      <c r="P92" s="174">
        <f>N92/O92</f>
        <v>36.24305681818182</v>
      </c>
      <c r="Q92" s="184">
        <v>30499.65</v>
      </c>
      <c r="R92" s="75">
        <f>$R$1</f>
        <v>880</v>
      </c>
      <c r="S92" s="187">
        <f>Q92/R92</f>
        <v>34.65869318181819</v>
      </c>
    </row>
    <row r="93" spans="1:19" ht="45.75" thickBot="1">
      <c r="A93" s="598"/>
      <c r="B93" s="600"/>
      <c r="C93" s="136">
        <v>2</v>
      </c>
      <c r="D93" s="93" t="s">
        <v>285</v>
      </c>
      <c r="E93" s="93" t="s">
        <v>57</v>
      </c>
      <c r="F93" s="93" t="s">
        <v>56</v>
      </c>
      <c r="G93" s="239">
        <v>29994.33</v>
      </c>
      <c r="H93" s="109">
        <f>$H$1</f>
        <v>880</v>
      </c>
      <c r="I93" s="168">
        <f>G93/H93</f>
        <v>34.08446590909091</v>
      </c>
      <c r="J93" s="166"/>
      <c r="K93" s="102">
        <f>$K$1</f>
        <v>0</v>
      </c>
      <c r="L93" s="168" t="e">
        <f>J93/K93</f>
        <v>#DIV/0!</v>
      </c>
      <c r="M93" s="193" t="e">
        <f t="shared" si="21"/>
        <v>#DIV/0!</v>
      </c>
      <c r="N93" s="182">
        <v>28147.69</v>
      </c>
      <c r="O93" s="74">
        <f t="shared" si="22"/>
        <v>880</v>
      </c>
      <c r="P93" s="175">
        <f>N93/O93</f>
        <v>31.98601136363636</v>
      </c>
      <c r="Q93" s="261">
        <v>29541.93</v>
      </c>
      <c r="R93" s="95">
        <f>$R$1</f>
        <v>880</v>
      </c>
      <c r="S93" s="192">
        <f>Q93/R93</f>
        <v>33.570375</v>
      </c>
    </row>
    <row r="94" spans="7:13" ht="15">
      <c r="G94" s="108"/>
      <c r="H94" s="108"/>
      <c r="I94" s="108"/>
      <c r="J94" s="108"/>
      <c r="K94" s="108"/>
      <c r="L94" s="108"/>
      <c r="M94" s="108"/>
    </row>
    <row r="95" spans="6:17" ht="15">
      <c r="F95" t="s">
        <v>286</v>
      </c>
      <c r="G95" s="275">
        <v>153000</v>
      </c>
      <c r="H95" s="108"/>
      <c r="I95" s="108"/>
      <c r="J95" s="108"/>
      <c r="K95" s="108"/>
      <c r="L95" s="108"/>
      <c r="M95" s="108"/>
      <c r="N95" s="275">
        <v>153000</v>
      </c>
      <c r="Q95" s="276">
        <v>153000</v>
      </c>
    </row>
    <row r="96" spans="6:19" ht="15">
      <c r="F96" t="s">
        <v>304</v>
      </c>
      <c r="G96" s="275">
        <f>560253.89+29994.33</f>
        <v>590248.22</v>
      </c>
      <c r="H96" s="89"/>
      <c r="I96" s="89"/>
      <c r="J96" s="89"/>
      <c r="K96" s="89"/>
      <c r="L96" s="89"/>
      <c r="M96" s="89"/>
      <c r="N96" s="275">
        <f>553750.53+28147.69</f>
        <v>581898.22</v>
      </c>
      <c r="O96" s="96"/>
      <c r="P96" s="96"/>
      <c r="Q96" s="277">
        <f>552356.29+29541.93</f>
        <v>581898.2200000001</v>
      </c>
      <c r="R96" s="96"/>
      <c r="S96" s="96"/>
    </row>
    <row r="97" spans="6:17" ht="15">
      <c r="F97" t="s">
        <v>287</v>
      </c>
      <c r="G97" s="278">
        <f>SUM(G1:G93)</f>
        <v>1104507.78</v>
      </c>
      <c r="N97" s="278">
        <f>SUM(N1:N93)</f>
        <v>1092542.5799999998</v>
      </c>
      <c r="O97" s="98"/>
      <c r="P97" s="98"/>
      <c r="Q97" s="278">
        <f>SUM(Q1:Q93)</f>
        <v>1092542.5799999998</v>
      </c>
    </row>
    <row r="98" ht="15">
      <c r="G98" s="97"/>
    </row>
  </sheetData>
  <sheetProtection/>
  <mergeCells count="69">
    <mergeCell ref="D80:D81"/>
    <mergeCell ref="C68:C69"/>
    <mergeCell ref="D68:D69"/>
    <mergeCell ref="C70:C71"/>
    <mergeCell ref="D70:D71"/>
    <mergeCell ref="C74:C75"/>
    <mergeCell ref="D74:D75"/>
    <mergeCell ref="C80:C81"/>
    <mergeCell ref="C66:C67"/>
    <mergeCell ref="D66:D67"/>
    <mergeCell ref="C46:C47"/>
    <mergeCell ref="D46:D47"/>
    <mergeCell ref="C61:C63"/>
    <mergeCell ref="D61:D63"/>
    <mergeCell ref="C48:C49"/>
    <mergeCell ref="D48:D49"/>
    <mergeCell ref="D55:D57"/>
    <mergeCell ref="C55:C57"/>
    <mergeCell ref="C64:C65"/>
    <mergeCell ref="C39:C41"/>
    <mergeCell ref="D39:D41"/>
    <mergeCell ref="C42:C43"/>
    <mergeCell ref="D42:D43"/>
    <mergeCell ref="D64:D65"/>
    <mergeCell ref="C29:C31"/>
    <mergeCell ref="D29:D31"/>
    <mergeCell ref="C6:C7"/>
    <mergeCell ref="D6:D7"/>
    <mergeCell ref="C8:C9"/>
    <mergeCell ref="D8:D9"/>
    <mergeCell ref="D11:D12"/>
    <mergeCell ref="D13:D14"/>
    <mergeCell ref="D24:D25"/>
    <mergeCell ref="A92:A93"/>
    <mergeCell ref="B92:B93"/>
    <mergeCell ref="A36:A37"/>
    <mergeCell ref="B36:B37"/>
    <mergeCell ref="A39:A43"/>
    <mergeCell ref="B39:B43"/>
    <mergeCell ref="A61:A75"/>
    <mergeCell ref="B61:B75"/>
    <mergeCell ref="A79:A81"/>
    <mergeCell ref="B79:B81"/>
    <mergeCell ref="B83:B84"/>
    <mergeCell ref="A83:A84"/>
    <mergeCell ref="C11:C12"/>
    <mergeCell ref="C13:C14"/>
    <mergeCell ref="C24:C25"/>
    <mergeCell ref="C26:C27"/>
    <mergeCell ref="C15:C16"/>
    <mergeCell ref="C18:C20"/>
    <mergeCell ref="C21:C22"/>
    <mergeCell ref="B33:B34"/>
    <mergeCell ref="A45:A52"/>
    <mergeCell ref="B45:B52"/>
    <mergeCell ref="A54:A57"/>
    <mergeCell ref="B54:B57"/>
    <mergeCell ref="A24:A31"/>
    <mergeCell ref="B24:B31"/>
    <mergeCell ref="A33:A34"/>
    <mergeCell ref="A2:B2"/>
    <mergeCell ref="B3:B16"/>
    <mergeCell ref="A3:A16"/>
    <mergeCell ref="A18:A22"/>
    <mergeCell ref="B18:B22"/>
    <mergeCell ref="D26:D27"/>
    <mergeCell ref="D15:D16"/>
    <mergeCell ref="D18:D20"/>
    <mergeCell ref="D21:D22"/>
  </mergeCells>
  <printOptions/>
  <pageMargins left="0.7086614173228347" right="0.7086614173228347" top="0.7480314960629921" bottom="0.31496062992125984" header="0.31496062992125984" footer="0.31496062992125984"/>
  <pageSetup fitToHeight="0" fitToWidth="1" horizontalDpi="600" verticalDpi="600" orientation="landscape" paperSize="8" scale="73" r:id="rId3"/>
  <rowBreaks count="4" manualBreakCount="4">
    <brk id="22" max="255" man="1"/>
    <brk id="43" max="255" man="1"/>
    <brk id="60" max="255" man="1"/>
    <brk id="8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RAVINALE</dc:creator>
  <cp:keywords/>
  <dc:description/>
  <cp:lastModifiedBy>Ragioneria</cp:lastModifiedBy>
  <cp:lastPrinted>2019-04-26T17:24:18Z</cp:lastPrinted>
  <dcterms:created xsi:type="dcterms:W3CDTF">2006-09-16T00:00:00Z</dcterms:created>
  <dcterms:modified xsi:type="dcterms:W3CDTF">2019-05-10T12:00:52Z</dcterms:modified>
  <cp:category/>
  <cp:version/>
  <cp:contentType/>
  <cp:contentStatus/>
</cp:coreProperties>
</file>