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7755" tabRatio="608"/>
  </bookViews>
  <sheets>
    <sheet name="Schema Generale" sheetId="1" r:id="rId1"/>
    <sheet name="Organizzazione" sheetId="2" r:id="rId2"/>
    <sheet name="Caratteristiche" sheetId="3" r:id="rId3"/>
    <sheet name="Economico Patrimoniale" sheetId="4" r:id="rId4"/>
    <sheet name="Missione programma processo" sheetId="5" r:id="rId5"/>
  </sheets>
  <externalReferences>
    <externalReference r:id="rId6"/>
  </externalReferences>
  <definedNames>
    <definedName name="_xlnm._FilterDatabase" localSheetId="0" hidden="1">'Schema Generale'!#REF!</definedName>
    <definedName name="area">[1]db1!$B$2:$B$20</definedName>
    <definedName name="_xlnm.Print_Area" localSheetId="2">Caratteristiche!$A$2:$N$44</definedName>
    <definedName name="_xlnm.Print_Area" localSheetId="3">'Economico Patrimoniale'!$A$1:$L$105</definedName>
    <definedName name="_xlnm.Print_Area" localSheetId="1">Organizzazione!$A$1:$L$60</definedName>
    <definedName name="_xlnm.Print_Area" localSheetId="0">'Schema Generale'!$A$1:$G$52</definedName>
    <definedName name="cronoprogramma">[1]db1!$K$1</definedName>
    <definedName name="nome">[1]db1!$C$2:$C$20</definedName>
    <definedName name="Payment_Needed">"Pagamento richiesto"</definedName>
    <definedName name="Reimbursement">"Rimborso"</definedName>
    <definedName name="tipo">[1]db1!$E$2:$E$4</definedName>
    <definedName name="Z_0CDFE071_D2BF_4AC9_96FE_3C7CC2EB89D1_.wvu.Cols" localSheetId="0" hidden="1">'Schema Generale'!$F:$G</definedName>
    <definedName name="Z_0CDFE071_D2BF_4AC9_96FE_3C7CC2EB89D1_.wvu.PrintArea" localSheetId="2" hidden="1">Caratteristiche!$A$2:$N$44</definedName>
    <definedName name="Z_0CDFE071_D2BF_4AC9_96FE_3C7CC2EB89D1_.wvu.PrintArea" localSheetId="3" hidden="1">'Economico Patrimoniale'!$A$1:$L$105</definedName>
    <definedName name="Z_0CDFE071_D2BF_4AC9_96FE_3C7CC2EB89D1_.wvu.PrintArea" localSheetId="1" hidden="1">Organizzazione!$A$1:$L$60</definedName>
    <definedName name="Z_0CDFE071_D2BF_4AC9_96FE_3C7CC2EB89D1_.wvu.PrintArea" localSheetId="0" hidden="1">'Schema Generale'!$A$1:$G$52</definedName>
    <definedName name="Z_0CDFE071_D2BF_4AC9_96FE_3C7CC2EB89D1_.wvu.Rows" localSheetId="2" hidden="1">Caratteristiche!$7:$7</definedName>
    <definedName name="Z_16B7DE21_A045_4CA8_8E8A_B264E96AA2CC_.wvu.Cols" localSheetId="0" hidden="1">'Schema Generale'!$F:$G</definedName>
    <definedName name="Z_16B7DE21_A045_4CA8_8E8A_B264E96AA2CC_.wvu.PrintArea" localSheetId="2" hidden="1">Caratteristiche!$A$2:$N$44</definedName>
    <definedName name="Z_16B7DE21_A045_4CA8_8E8A_B264E96AA2CC_.wvu.PrintArea" localSheetId="3" hidden="1">'Economico Patrimoniale'!$A$1:$L$105</definedName>
    <definedName name="Z_16B7DE21_A045_4CA8_8E8A_B264E96AA2CC_.wvu.PrintArea" localSheetId="1" hidden="1">Organizzazione!$A$1:$L$60</definedName>
    <definedName name="Z_16B7DE21_A045_4CA8_8E8A_B264E96AA2CC_.wvu.PrintArea" localSheetId="0" hidden="1">'Schema Generale'!$A$1:$G$52</definedName>
    <definedName name="Z_16B7DE21_A045_4CA8_8E8A_B264E96AA2CC_.wvu.Rows" localSheetId="2" hidden="1">Caratteristiche!$7:$7</definedName>
    <definedName name="Z_FD66CCA4_E734_40F6_A42D_704ADC03C8FF_.wvu.Cols" localSheetId="0" hidden="1">'Schema Generale'!$F:$G</definedName>
    <definedName name="Z_FD66CCA4_E734_40F6_A42D_704ADC03C8FF_.wvu.PrintArea" localSheetId="2" hidden="1">Caratteristiche!$A$2:$N$44</definedName>
    <definedName name="Z_FD66CCA4_E734_40F6_A42D_704ADC03C8FF_.wvu.PrintArea" localSheetId="3" hidden="1">'Economico Patrimoniale'!$A$1:$L$105</definedName>
    <definedName name="Z_FD66CCA4_E734_40F6_A42D_704ADC03C8FF_.wvu.PrintArea" localSheetId="1" hidden="1">Organizzazione!$A$1:$L$60</definedName>
    <definedName name="Z_FD66CCA4_E734_40F6_A42D_704ADC03C8FF_.wvu.PrintArea" localSheetId="0" hidden="1">'Schema Generale'!$A$1:$G$52</definedName>
    <definedName name="Z_FD66CCA4_E734_40F6_A42D_704ADC03C8FF_.wvu.Rows" localSheetId="2" hidden="1">Caratteristiche!$7:$7</definedName>
  </definedNames>
  <calcPr calcId="145621"/>
  <customWorkbookViews>
    <customWorkbookView name="QUIRICO - Visualizzazione personale" guid="{FD66CCA4-E734-40F6-A42D-704ADC03C8FF}" mergeInterval="0" personalView="1" maximized="1" windowWidth="1436" windowHeight="746" activeSheetId="5"/>
    <customWorkbookView name="CAPPA - Visualizzazione personale" guid="{16B7DE21-A045-4CA8-8E8A-B264E96AA2CC}" mergeInterval="0" personalView="1" maximized="1" xWindow="1" yWindow="1" windowWidth="1436" windowHeight="670" activeSheetId="5"/>
    <customWorkbookView name="TRAPANESE - Visualizzazione personale" guid="{0CDFE071-D2BF-4AC9-96FE-3C7CC2EB89D1}" mergeInterval="0" personalView="1" maximized="1" xWindow="1" yWindow="1" windowWidth="1436" windowHeight="670" activeSheetId="5"/>
    <customWorkbookView name="Gabriella - Visualizzazione personale" guid="{5274FD7E-76C2-47C3-8C9C-C2C181076605}" mergeInterval="0" personalView="1" maximized="1" windowWidth="1436" windowHeight="720" activeSheetId="6"/>
  </customWorkbookViews>
</workbook>
</file>

<file path=xl/calcChain.xml><?xml version="1.0" encoding="utf-8"?>
<calcChain xmlns="http://schemas.openxmlformats.org/spreadsheetml/2006/main">
  <c r="I75" i="4" l="1"/>
  <c r="E64" i="4"/>
  <c r="G103" i="4"/>
  <c r="E103" i="4"/>
  <c r="I94" i="4"/>
  <c r="G64" i="4"/>
  <c r="I64" i="4"/>
  <c r="Q96" i="5" l="1"/>
  <c r="N96" i="5"/>
  <c r="G96" i="5"/>
  <c r="S81" i="5"/>
  <c r="P81" i="5"/>
  <c r="I81" i="5"/>
  <c r="S62" i="5"/>
  <c r="P59" i="5"/>
  <c r="O54" i="5"/>
  <c r="P46" i="5"/>
  <c r="S41" i="5"/>
  <c r="P41" i="5"/>
  <c r="I41" i="5"/>
  <c r="S40" i="5"/>
  <c r="P40" i="5"/>
  <c r="I40" i="5"/>
  <c r="S22" i="5"/>
  <c r="P22" i="5"/>
  <c r="I22" i="5"/>
  <c r="S19" i="5"/>
  <c r="P19" i="5"/>
  <c r="I19" i="5"/>
  <c r="O18" i="5" l="1"/>
  <c r="L13" i="5"/>
  <c r="P9" i="5" l="1"/>
  <c r="Q97" i="5" l="1"/>
  <c r="N97" i="5"/>
  <c r="G97" i="5"/>
  <c r="R93" i="5"/>
  <c r="S93" i="5" s="1"/>
  <c r="O93" i="5"/>
  <c r="P93" i="5" s="1"/>
  <c r="K93" i="5"/>
  <c r="L93" i="5" s="1"/>
  <c r="H93" i="5"/>
  <c r="I93" i="5" s="1"/>
  <c r="R92" i="5"/>
  <c r="S92" i="5" s="1"/>
  <c r="O92" i="5"/>
  <c r="P92" i="5" s="1"/>
  <c r="L92" i="5"/>
  <c r="K92" i="5"/>
  <c r="H92" i="5"/>
  <c r="I92" i="5" s="1"/>
  <c r="R90" i="5"/>
  <c r="S90" i="5" s="1"/>
  <c r="P90" i="5"/>
  <c r="O90" i="5"/>
  <c r="K90" i="5"/>
  <c r="L90" i="5" s="1"/>
  <c r="H90" i="5"/>
  <c r="I90" i="5" s="1"/>
  <c r="R88" i="5"/>
  <c r="S88" i="5" s="1"/>
  <c r="O88" i="5"/>
  <c r="P88" i="5" s="1"/>
  <c r="L88" i="5"/>
  <c r="K88" i="5"/>
  <c r="H88" i="5"/>
  <c r="I88" i="5" s="1"/>
  <c r="S86" i="5"/>
  <c r="R86" i="5"/>
  <c r="O86" i="5"/>
  <c r="P86" i="5" s="1"/>
  <c r="K86" i="5"/>
  <c r="L86" i="5" s="1"/>
  <c r="H86" i="5"/>
  <c r="I86" i="5" s="1"/>
  <c r="R84" i="5"/>
  <c r="S84" i="5" s="1"/>
  <c r="O84" i="5"/>
  <c r="P84" i="5" s="1"/>
  <c r="L84" i="5"/>
  <c r="K84" i="5"/>
  <c r="H84" i="5"/>
  <c r="I84" i="5" s="1"/>
  <c r="S83" i="5"/>
  <c r="R83" i="5"/>
  <c r="P83" i="5"/>
  <c r="O83" i="5"/>
  <c r="K83" i="5"/>
  <c r="L83" i="5" s="1"/>
  <c r="H83" i="5"/>
  <c r="I83" i="5" s="1"/>
  <c r="L81" i="5"/>
  <c r="M81" i="5" s="1"/>
  <c r="S80" i="5"/>
  <c r="R80" i="5"/>
  <c r="P80" i="5"/>
  <c r="O80" i="5"/>
  <c r="K80" i="5"/>
  <c r="L80" i="5" s="1"/>
  <c r="H80" i="5"/>
  <c r="I80" i="5" s="1"/>
  <c r="R79" i="5"/>
  <c r="S79" i="5" s="1"/>
  <c r="O79" i="5"/>
  <c r="P79" i="5" s="1"/>
  <c r="L79" i="5"/>
  <c r="K79" i="5"/>
  <c r="H79" i="5"/>
  <c r="I79" i="5" s="1"/>
  <c r="R77" i="5"/>
  <c r="S77" i="5" s="1"/>
  <c r="O77" i="5"/>
  <c r="P77" i="5" s="1"/>
  <c r="K77" i="5"/>
  <c r="L77" i="5" s="1"/>
  <c r="H77" i="5"/>
  <c r="I77" i="5" s="1"/>
  <c r="S75" i="5"/>
  <c r="P75" i="5"/>
  <c r="L75" i="5"/>
  <c r="I75" i="5"/>
  <c r="S74" i="5"/>
  <c r="R74" i="5"/>
  <c r="O74" i="5"/>
  <c r="P74" i="5" s="1"/>
  <c r="K74" i="5"/>
  <c r="L74" i="5" s="1"/>
  <c r="H74" i="5"/>
  <c r="I74" i="5" s="1"/>
  <c r="R73" i="5"/>
  <c r="S73" i="5" s="1"/>
  <c r="O73" i="5"/>
  <c r="P73" i="5" s="1"/>
  <c r="L73" i="5"/>
  <c r="K73" i="5"/>
  <c r="H73" i="5"/>
  <c r="I73" i="5" s="1"/>
  <c r="S72" i="5"/>
  <c r="R72" i="5"/>
  <c r="P72" i="5"/>
  <c r="O72" i="5"/>
  <c r="K72" i="5"/>
  <c r="L72" i="5" s="1"/>
  <c r="H72" i="5"/>
  <c r="I72" i="5" s="1"/>
  <c r="L71" i="5"/>
  <c r="M71" i="5" s="1"/>
  <c r="S70" i="5"/>
  <c r="R70" i="5"/>
  <c r="P70" i="5"/>
  <c r="O70" i="5"/>
  <c r="K70" i="5"/>
  <c r="L70" i="5" s="1"/>
  <c r="H70" i="5"/>
  <c r="I70" i="5" s="1"/>
  <c r="L69" i="5"/>
  <c r="M69" i="5" s="1"/>
  <c r="S68" i="5"/>
  <c r="R68" i="5"/>
  <c r="P68" i="5"/>
  <c r="O68" i="5"/>
  <c r="K68" i="5"/>
  <c r="L68" i="5" s="1"/>
  <c r="H68" i="5"/>
  <c r="I68" i="5" s="1"/>
  <c r="S67" i="5"/>
  <c r="P67" i="5"/>
  <c r="L67" i="5"/>
  <c r="I67" i="5"/>
  <c r="S66" i="5"/>
  <c r="R66" i="5"/>
  <c r="P66" i="5"/>
  <c r="O66" i="5"/>
  <c r="K66" i="5"/>
  <c r="L66" i="5" s="1"/>
  <c r="H66" i="5"/>
  <c r="I66" i="5" s="1"/>
  <c r="L65" i="5"/>
  <c r="M65" i="5" s="1"/>
  <c r="S64" i="5"/>
  <c r="R64" i="5"/>
  <c r="P64" i="5"/>
  <c r="O64" i="5"/>
  <c r="K64" i="5"/>
  <c r="L64" i="5" s="1"/>
  <c r="M64" i="5" s="1"/>
  <c r="L63" i="5"/>
  <c r="M63" i="5"/>
  <c r="P62" i="5"/>
  <c r="L62" i="5"/>
  <c r="I62" i="5"/>
  <c r="M62" i="5" s="1"/>
  <c r="R61" i="5"/>
  <c r="S61" i="5" s="1"/>
  <c r="O61" i="5"/>
  <c r="P61" i="5" s="1"/>
  <c r="L61" i="5"/>
  <c r="K61" i="5"/>
  <c r="H61" i="5"/>
  <c r="I61" i="5" s="1"/>
  <c r="S59" i="5"/>
  <c r="R59" i="5"/>
  <c r="O59" i="5"/>
  <c r="K59" i="5"/>
  <c r="L59" i="5" s="1"/>
  <c r="H59" i="5"/>
  <c r="I59" i="5" s="1"/>
  <c r="S57" i="5"/>
  <c r="P57" i="5"/>
  <c r="L57" i="5"/>
  <c r="I57" i="5"/>
  <c r="S56" i="5"/>
  <c r="P56" i="5"/>
  <c r="L56" i="5"/>
  <c r="I56" i="5"/>
  <c r="M56" i="5" s="1"/>
  <c r="R55" i="5"/>
  <c r="S55" i="5" s="1"/>
  <c r="O55" i="5"/>
  <c r="P55" i="5" s="1"/>
  <c r="L55" i="5"/>
  <c r="K55" i="5"/>
  <c r="H55" i="5"/>
  <c r="I55" i="5" s="1"/>
  <c r="R54" i="5"/>
  <c r="S54" i="5" s="1"/>
  <c r="P54" i="5"/>
  <c r="K54" i="5"/>
  <c r="L54" i="5" s="1"/>
  <c r="H54" i="5"/>
  <c r="I54" i="5" s="1"/>
  <c r="R52" i="5"/>
  <c r="S52" i="5" s="1"/>
  <c r="O52" i="5"/>
  <c r="P52" i="5" s="1"/>
  <c r="L52" i="5"/>
  <c r="K52" i="5"/>
  <c r="H52" i="5"/>
  <c r="I52" i="5" s="1"/>
  <c r="R51" i="5"/>
  <c r="S51" i="5" s="1"/>
  <c r="P51" i="5"/>
  <c r="O51" i="5"/>
  <c r="K51" i="5"/>
  <c r="L51" i="5" s="1"/>
  <c r="H51" i="5"/>
  <c r="I51" i="5" s="1"/>
  <c r="R50" i="5"/>
  <c r="S50" i="5" s="1"/>
  <c r="O50" i="5"/>
  <c r="P50" i="5" s="1"/>
  <c r="L50" i="5"/>
  <c r="K50" i="5"/>
  <c r="H50" i="5"/>
  <c r="I50" i="5" s="1"/>
  <c r="S49" i="5"/>
  <c r="P49" i="5"/>
  <c r="L49" i="5"/>
  <c r="I49" i="5"/>
  <c r="M49" i="5" s="1"/>
  <c r="R48" i="5"/>
  <c r="S48" i="5" s="1"/>
  <c r="O48" i="5"/>
  <c r="P48" i="5" s="1"/>
  <c r="L48" i="5"/>
  <c r="K48" i="5"/>
  <c r="H48" i="5"/>
  <c r="I48" i="5" s="1"/>
  <c r="S47" i="5"/>
  <c r="P47" i="5"/>
  <c r="L47" i="5"/>
  <c r="I47" i="5"/>
  <c r="M47" i="5" s="1"/>
  <c r="R46" i="5"/>
  <c r="S46" i="5" s="1"/>
  <c r="O46" i="5"/>
  <c r="L46" i="5"/>
  <c r="K46" i="5"/>
  <c r="H46" i="5"/>
  <c r="I46" i="5" s="1"/>
  <c r="S45" i="5"/>
  <c r="R45" i="5"/>
  <c r="O45" i="5"/>
  <c r="P45" i="5" s="1"/>
  <c r="K45" i="5"/>
  <c r="L45" i="5" s="1"/>
  <c r="H45" i="5"/>
  <c r="I45" i="5" s="1"/>
  <c r="L43" i="5"/>
  <c r="M43" i="5" s="1"/>
  <c r="R42" i="5"/>
  <c r="S42" i="5" s="1"/>
  <c r="O42" i="5"/>
  <c r="P42" i="5" s="1"/>
  <c r="K42" i="5"/>
  <c r="L42" i="5" s="1"/>
  <c r="H42" i="5"/>
  <c r="I42" i="5" s="1"/>
  <c r="L41" i="5"/>
  <c r="L40" i="5"/>
  <c r="M40" i="5"/>
  <c r="R39" i="5"/>
  <c r="S39" i="5" s="1"/>
  <c r="O39" i="5"/>
  <c r="P39" i="5" s="1"/>
  <c r="L39" i="5"/>
  <c r="K39" i="5"/>
  <c r="H39" i="5"/>
  <c r="I39" i="5" s="1"/>
  <c r="R37" i="5"/>
  <c r="S37" i="5" s="1"/>
  <c r="P37" i="5"/>
  <c r="O37" i="5"/>
  <c r="K37" i="5"/>
  <c r="L37" i="5" s="1"/>
  <c r="H37" i="5"/>
  <c r="I37" i="5" s="1"/>
  <c r="R36" i="5"/>
  <c r="S36" i="5" s="1"/>
  <c r="O36" i="5"/>
  <c r="P36" i="5" s="1"/>
  <c r="L36" i="5"/>
  <c r="K36" i="5"/>
  <c r="H36" i="5"/>
  <c r="I36" i="5" s="1"/>
  <c r="S34" i="5"/>
  <c r="R34" i="5"/>
  <c r="P34" i="5"/>
  <c r="O34" i="5"/>
  <c r="K34" i="5"/>
  <c r="L34" i="5" s="1"/>
  <c r="H34" i="5"/>
  <c r="I34" i="5" s="1"/>
  <c r="M34" i="5" s="1"/>
  <c r="R33" i="5"/>
  <c r="S33" i="5" s="1"/>
  <c r="O33" i="5"/>
  <c r="P33" i="5" s="1"/>
  <c r="L33" i="5"/>
  <c r="K33" i="5"/>
  <c r="H33" i="5"/>
  <c r="I33" i="5" s="1"/>
  <c r="S31" i="5"/>
  <c r="P31" i="5"/>
  <c r="L31" i="5"/>
  <c r="I31" i="5"/>
  <c r="M31" i="5" s="1"/>
  <c r="S30" i="5"/>
  <c r="P30" i="5"/>
  <c r="L30" i="5"/>
  <c r="I30" i="5"/>
  <c r="R29" i="5"/>
  <c r="S29" i="5" s="1"/>
  <c r="P29" i="5"/>
  <c r="O29" i="5"/>
  <c r="K29" i="5"/>
  <c r="L29" i="5" s="1"/>
  <c r="H29" i="5"/>
  <c r="I29" i="5" s="1"/>
  <c r="R28" i="5"/>
  <c r="S28" i="5" s="1"/>
  <c r="O28" i="5"/>
  <c r="P28" i="5" s="1"/>
  <c r="L28" i="5"/>
  <c r="K28" i="5"/>
  <c r="H28" i="5"/>
  <c r="I28" i="5" s="1"/>
  <c r="S27" i="5"/>
  <c r="P27" i="5"/>
  <c r="L27" i="5"/>
  <c r="I27" i="5"/>
  <c r="M27" i="5" s="1"/>
  <c r="R26" i="5"/>
  <c r="S26" i="5" s="1"/>
  <c r="O26" i="5"/>
  <c r="P26" i="5" s="1"/>
  <c r="L26" i="5"/>
  <c r="K26" i="5"/>
  <c r="H26" i="5"/>
  <c r="I26" i="5" s="1"/>
  <c r="S25" i="5"/>
  <c r="P25" i="5"/>
  <c r="K25" i="5"/>
  <c r="L25" i="5" s="1"/>
  <c r="I25" i="5"/>
  <c r="R24" i="5"/>
  <c r="S24" i="5" s="1"/>
  <c r="P24" i="5"/>
  <c r="O24" i="5"/>
  <c r="K24" i="5"/>
  <c r="L24" i="5" s="1"/>
  <c r="H24" i="5"/>
  <c r="I24" i="5" s="1"/>
  <c r="L22" i="5"/>
  <c r="R21" i="5"/>
  <c r="S21" i="5" s="1"/>
  <c r="P21" i="5"/>
  <c r="O21" i="5"/>
  <c r="K21" i="5"/>
  <c r="L21" i="5" s="1"/>
  <c r="H21" i="5"/>
  <c r="I21" i="5" s="1"/>
  <c r="S20" i="5"/>
  <c r="P20" i="5"/>
  <c r="L20" i="5"/>
  <c r="K20" i="5"/>
  <c r="I20" i="5"/>
  <c r="L19" i="5"/>
  <c r="M19" i="5" s="1"/>
  <c r="R18" i="5"/>
  <c r="S18" i="5" s="1"/>
  <c r="P18" i="5"/>
  <c r="L18" i="5"/>
  <c r="K18" i="5"/>
  <c r="H18" i="5"/>
  <c r="I18" i="5" s="1"/>
  <c r="L16" i="5"/>
  <c r="M16" i="5"/>
  <c r="R15" i="5"/>
  <c r="S15" i="5" s="1"/>
  <c r="O15" i="5"/>
  <c r="P15" i="5" s="1"/>
  <c r="L15" i="5"/>
  <c r="K15" i="5"/>
  <c r="H15" i="5"/>
  <c r="I15" i="5" s="1"/>
  <c r="S14" i="5"/>
  <c r="P14" i="5"/>
  <c r="L14" i="5"/>
  <c r="I14" i="5"/>
  <c r="M14" i="5" s="1"/>
  <c r="R13" i="5"/>
  <c r="S13" i="5" s="1"/>
  <c r="O13" i="5"/>
  <c r="P13" i="5" s="1"/>
  <c r="K13" i="5"/>
  <c r="H13" i="5"/>
  <c r="I13" i="5" s="1"/>
  <c r="S12" i="5"/>
  <c r="P12" i="5"/>
  <c r="L12" i="5"/>
  <c r="I12" i="5"/>
  <c r="M12" i="5" s="1"/>
  <c r="R11" i="5"/>
  <c r="S11" i="5" s="1"/>
  <c r="O11" i="5"/>
  <c r="P11" i="5" s="1"/>
  <c r="L11" i="5"/>
  <c r="K11" i="5"/>
  <c r="H11" i="5"/>
  <c r="I11" i="5" s="1"/>
  <c r="R10" i="5"/>
  <c r="S10" i="5" s="1"/>
  <c r="P10" i="5"/>
  <c r="O10" i="5"/>
  <c r="K10" i="5"/>
  <c r="L10" i="5" s="1"/>
  <c r="H10" i="5"/>
  <c r="I10" i="5" s="1"/>
  <c r="S9" i="5"/>
  <c r="L9" i="5"/>
  <c r="I9" i="5"/>
  <c r="R8" i="5"/>
  <c r="S8" i="5" s="1"/>
  <c r="P8" i="5"/>
  <c r="O8" i="5"/>
  <c r="K8" i="5"/>
  <c r="L8" i="5" s="1"/>
  <c r="H8" i="5"/>
  <c r="I8" i="5" s="1"/>
  <c r="S7" i="5"/>
  <c r="P7" i="5"/>
  <c r="L7" i="5"/>
  <c r="I7" i="5"/>
  <c r="M7" i="5" s="1"/>
  <c r="R6" i="5"/>
  <c r="S6" i="5" s="1"/>
  <c r="P6" i="5"/>
  <c r="O6" i="5"/>
  <c r="K6" i="5"/>
  <c r="L6" i="5" s="1"/>
  <c r="H6" i="5"/>
  <c r="I6" i="5" s="1"/>
  <c r="R5" i="5"/>
  <c r="S5" i="5" s="1"/>
  <c r="O5" i="5"/>
  <c r="P5" i="5" s="1"/>
  <c r="L5" i="5"/>
  <c r="K5" i="5"/>
  <c r="H5" i="5"/>
  <c r="I5" i="5" s="1"/>
  <c r="S4" i="5"/>
  <c r="R4" i="5"/>
  <c r="O4" i="5"/>
  <c r="P4" i="5" s="1"/>
  <c r="K4" i="5"/>
  <c r="L4" i="5" s="1"/>
  <c r="H4" i="5"/>
  <c r="I4" i="5" s="1"/>
  <c r="R3" i="5"/>
  <c r="S3" i="5" s="1"/>
  <c r="O3" i="5"/>
  <c r="P3" i="5" s="1"/>
  <c r="L3" i="5"/>
  <c r="H3" i="5"/>
  <c r="I3" i="5" s="1"/>
  <c r="M22" i="5" l="1"/>
  <c r="M75" i="5"/>
  <c r="M67" i="5"/>
  <c r="M57" i="5"/>
  <c r="M41" i="5"/>
  <c r="M25" i="5"/>
  <c r="M30" i="5"/>
  <c r="M20" i="5"/>
  <c r="M9" i="5"/>
  <c r="M3" i="5"/>
  <c r="M4" i="5"/>
  <c r="M6" i="5"/>
  <c r="M8" i="5"/>
  <c r="M10" i="5"/>
  <c r="M21" i="5"/>
  <c r="M24" i="5"/>
  <c r="M29" i="5"/>
  <c r="M37" i="5"/>
  <c r="M42" i="5"/>
  <c r="M5" i="5"/>
  <c r="M66" i="5"/>
  <c r="M68" i="5"/>
  <c r="M70" i="5"/>
  <c r="M72" i="5"/>
  <c r="M73" i="5"/>
  <c r="M74" i="5"/>
  <c r="M77" i="5"/>
  <c r="M79" i="5"/>
  <c r="M80" i="5"/>
  <c r="M83" i="5"/>
  <c r="M84" i="5"/>
  <c r="M86" i="5"/>
  <c r="M88" i="5"/>
  <c r="M92" i="5"/>
  <c r="M11" i="5"/>
  <c r="M13" i="5"/>
  <c r="M15" i="5"/>
  <c r="M18" i="5"/>
  <c r="M26" i="5"/>
  <c r="M28" i="5"/>
  <c r="M33" i="5"/>
  <c r="M46" i="5"/>
  <c r="M48" i="5"/>
  <c r="M50" i="5"/>
  <c r="M52" i="5"/>
  <c r="M55" i="5"/>
  <c r="M61" i="5"/>
  <c r="M39" i="5"/>
  <c r="M45" i="5"/>
  <c r="M51" i="5"/>
  <c r="M54" i="5"/>
  <c r="M59" i="5"/>
  <c r="M36" i="5"/>
  <c r="M90" i="5"/>
  <c r="M93" i="5"/>
  <c r="K89" i="4"/>
  <c r="G72" i="4"/>
  <c r="I58" i="4" l="1"/>
  <c r="I100" i="4"/>
  <c r="I69" i="4"/>
  <c r="K58" i="2" l="1"/>
  <c r="K40" i="2"/>
  <c r="E37" i="4" l="1"/>
  <c r="E34" i="2" l="1"/>
  <c r="G34" i="2"/>
  <c r="G100" i="4" l="1"/>
  <c r="E100" i="4"/>
  <c r="G89" i="4"/>
  <c r="E89" i="4"/>
  <c r="G86" i="4"/>
  <c r="E86" i="4"/>
  <c r="I83" i="4"/>
  <c r="G83" i="4"/>
  <c r="E83" i="4"/>
  <c r="I80" i="4"/>
  <c r="G80" i="4" l="1"/>
  <c r="E80" i="4"/>
  <c r="I72" i="4"/>
  <c r="G75" i="4"/>
  <c r="G69" i="4"/>
  <c r="E75" i="4"/>
  <c r="E72" i="4"/>
  <c r="E69" i="4"/>
  <c r="I61" i="4"/>
  <c r="G61" i="4"/>
  <c r="G58" i="4"/>
  <c r="H45" i="4"/>
  <c r="G45" i="4"/>
  <c r="H36" i="4"/>
  <c r="G36" i="4"/>
  <c r="H25" i="4"/>
  <c r="G25" i="4"/>
  <c r="J14" i="4"/>
  <c r="I14" i="4"/>
  <c r="G97" i="4" l="1"/>
  <c r="G19" i="3"/>
  <c r="G40" i="2" l="1"/>
  <c r="I40" i="2"/>
  <c r="E40" i="2"/>
  <c r="K34" i="2"/>
  <c r="I34" i="2"/>
  <c r="K80" i="4"/>
  <c r="G14" i="4"/>
  <c r="E14" i="4"/>
  <c r="F14" i="4"/>
  <c r="H14" i="4"/>
  <c r="K14" i="4"/>
  <c r="L14" i="4"/>
  <c r="E25" i="4"/>
  <c r="F25" i="4"/>
  <c r="I25" i="4"/>
  <c r="J25" i="4"/>
  <c r="K25" i="4"/>
  <c r="L25" i="4"/>
  <c r="E36" i="4"/>
  <c r="F36" i="4"/>
  <c r="I36" i="4"/>
  <c r="J36" i="4"/>
  <c r="K36" i="4"/>
  <c r="L36" i="4"/>
  <c r="E45" i="4"/>
  <c r="F45" i="4"/>
  <c r="I45" i="4"/>
  <c r="I97" i="4" s="1"/>
  <c r="J45" i="4"/>
  <c r="K45" i="4"/>
  <c r="L45" i="4"/>
  <c r="E58" i="4"/>
  <c r="K58" i="4"/>
  <c r="E61" i="4"/>
  <c r="K61" i="4"/>
  <c r="K64" i="4"/>
  <c r="K69" i="4"/>
  <c r="K72" i="4"/>
  <c r="K75" i="4"/>
  <c r="K83" i="4"/>
  <c r="I86" i="4"/>
  <c r="K86" i="4"/>
  <c r="I89" i="4"/>
  <c r="K100" i="4"/>
  <c r="I103" i="4"/>
  <c r="K103" i="4"/>
  <c r="G4" i="3"/>
  <c r="I4" i="3"/>
  <c r="K4" i="3"/>
  <c r="G8" i="3"/>
  <c r="I8" i="3"/>
  <c r="K8" i="3"/>
  <c r="G13" i="3"/>
  <c r="I13" i="3"/>
  <c r="K13" i="3"/>
  <c r="M13" i="3"/>
  <c r="I19" i="3"/>
  <c r="K19" i="3"/>
  <c r="M19" i="3"/>
  <c r="G37" i="3"/>
  <c r="I37" i="3"/>
  <c r="K37" i="3"/>
  <c r="M37" i="3"/>
  <c r="G43" i="3"/>
  <c r="I43" i="3"/>
  <c r="K43" i="3"/>
  <c r="M43" i="3"/>
  <c r="E8" i="2"/>
  <c r="E55" i="2" s="1"/>
  <c r="G8" i="2"/>
  <c r="G37" i="2" s="1"/>
  <c r="I8" i="2"/>
  <c r="I46" i="2" s="1"/>
  <c r="K8" i="2"/>
  <c r="E11" i="2"/>
  <c r="G11" i="2"/>
  <c r="I11" i="2"/>
  <c r="K11" i="2"/>
  <c r="E15" i="2"/>
  <c r="G15" i="2"/>
  <c r="I15" i="2"/>
  <c r="K15" i="2"/>
  <c r="E18" i="2"/>
  <c r="G18" i="2"/>
  <c r="I18" i="2"/>
  <c r="K18" i="2"/>
  <c r="E26" i="2"/>
  <c r="G26" i="2"/>
  <c r="I26" i="2"/>
  <c r="K26" i="2"/>
  <c r="E33" i="2"/>
  <c r="G33" i="2"/>
  <c r="I33" i="2"/>
  <c r="K33" i="2"/>
  <c r="E52" i="2"/>
  <c r="G52" i="2"/>
  <c r="I52" i="2"/>
  <c r="K52" i="2"/>
  <c r="E58" i="2"/>
  <c r="G58" i="2"/>
  <c r="I58" i="2"/>
  <c r="E94" i="4" l="1"/>
  <c r="K37" i="2"/>
  <c r="K55" i="2"/>
  <c r="E97" i="4"/>
  <c r="G94" i="4"/>
  <c r="K97" i="4"/>
  <c r="K94" i="4"/>
  <c r="K43" i="2"/>
  <c r="E49" i="2"/>
  <c r="I37" i="2"/>
  <c r="E37" i="2"/>
  <c r="I49" i="2"/>
  <c r="E43" i="2"/>
  <c r="I43" i="2"/>
  <c r="G43" i="2"/>
  <c r="E46" i="2"/>
  <c r="I55" i="2"/>
  <c r="G55" i="2"/>
  <c r="K49" i="2"/>
  <c r="K46" i="2"/>
  <c r="G49" i="2"/>
  <c r="G46" i="2"/>
</calcChain>
</file>

<file path=xl/comments1.xml><?xml version="1.0" encoding="utf-8"?>
<comments xmlns="http://schemas.openxmlformats.org/spreadsheetml/2006/main">
  <authors>
    <author>pc1</author>
  </authors>
  <commentList>
    <comment ref="R30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<sst xmlns="http://schemas.openxmlformats.org/spreadsheetml/2006/main" count="550" uniqueCount="308">
  <si>
    <t>SERVIZI ISTITUZIONALI, GENERALI E DI GESTIONE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</si>
  <si>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</si>
  <si>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</si>
  <si>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</si>
  <si>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</si>
  <si>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ASSETTO DEL TERRITORIO ED EDILIZIA ABITATIVA</t>
  </si>
  <si>
    <t>SVILUPPO SOSTENIBILE E TUTELA DEL TERRITORIO E DELL'AMBIENTE</t>
  </si>
  <si>
    <t>TRASPORTI E DIRITTO ALLA MOBILITÀ</t>
  </si>
  <si>
    <t>DIRITTI SOCIALI, POLITICHE SOCIALI E FAMIGLIA</t>
  </si>
  <si>
    <t>SVILUPPO ECONOMICO E COMPETITIVITÀ</t>
  </si>
  <si>
    <t>POLITICHE PER IL LAVORO E LA FORMAZIONE PROFESSIONALE</t>
  </si>
  <si>
    <t>AGRICOLTURA, POLITICHE AGROALIMENTARI E PESCA</t>
  </si>
  <si>
    <t>RELAZIONI INTERNAZIONALI</t>
  </si>
  <si>
    <t>Organi istituzionali</t>
  </si>
  <si>
    <t>Segreteria 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</si>
  <si>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</si>
  <si>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</si>
  <si>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</si>
  <si>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</si>
  <si>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</si>
  <si>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</si>
  <si>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Altri servizi generali</t>
  </si>
  <si>
    <t>Polizia locale e amministrativa</t>
  </si>
  <si>
    <t>Sistema integrato di sicurezza urbana</t>
  </si>
  <si>
    <t>Istruzione prescolastica</t>
  </si>
  <si>
    <t>Altri ordini di istruzione non universitaria</t>
  </si>
  <si>
    <t>Servizi ausiliari all’istruzione</t>
  </si>
  <si>
    <t>Valorizzazione dei beni di interesse storico</t>
  </si>
  <si>
    <t>Attività culturali e interventi diversi nel settore culturale</t>
  </si>
  <si>
    <t>Sport e tempo libero</t>
  </si>
  <si>
    <t>Giovani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</si>
  <si>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</si>
  <si>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</si>
  <si>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</si>
  <si>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</si>
  <si>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</si>
  <si>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</si>
  <si>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Qualità dell'aria e riduzione dell'inquinamento</t>
  </si>
  <si>
    <t>Trasporto pubblico locale</t>
  </si>
  <si>
    <t>Viabilità e infrastrutture stradali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</si>
  <si>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</si>
  <si>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</si>
  <si>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</si>
  <si>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</si>
  <si>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</si>
  <si>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</si>
  <si>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</si>
  <si>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</si>
  <si>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Commercio - reti distributive - tutela dei consumatori</t>
  </si>
  <si>
    <t>Reti e altri servizi di pubblica utilità</t>
  </si>
  <si>
    <t>Servizi per lo sviluppo del mercato del lavoro</t>
  </si>
  <si>
    <t>Sviluppo del settore agricolo e del sistema agroalimentare</t>
  </si>
  <si>
    <t>Relazioni internazionali e Cooperazione allo sviluppo</t>
  </si>
  <si>
    <t>Programma</t>
  </si>
  <si>
    <t>Missione</t>
  </si>
  <si>
    <t>Descrizione programma</t>
  </si>
  <si>
    <t>Spesa programma/abitanti al 31/12</t>
  </si>
  <si>
    <t>Spesa per abitante</t>
  </si>
  <si>
    <t>Formula</t>
  </si>
  <si>
    <t>Capacità di riscossione</t>
  </si>
  <si>
    <t>% copertura costi di gestione del patrimonio comunale</t>
  </si>
  <si>
    <t>Proventi totali derivanti dall'utilizzo del patrimonio/Spesa programma</t>
  </si>
  <si>
    <t xml:space="preserve">Oneri urbanizzazione accertati </t>
  </si>
  <si>
    <t>n. pratiche gestite</t>
  </si>
  <si>
    <t>Spesa media per atto</t>
  </si>
  <si>
    <t>Spesa del Programma/ somma di C.I., variazioni anagrafiche, …</t>
  </si>
  <si>
    <t>Spesa complessiva del contenzioso</t>
  </si>
  <si>
    <t>Importo capitoli contenziosi</t>
  </si>
  <si>
    <t>n. sanzioni</t>
  </si>
  <si>
    <t>n. sanzioni emesse</t>
  </si>
  <si>
    <t>n. ore servizio esterno/ore complessive di servizio anno</t>
  </si>
  <si>
    <t>Presidio del territorio</t>
  </si>
  <si>
    <t>Spesa media per utente</t>
  </si>
  <si>
    <t>Spesa del programma/utenti</t>
  </si>
  <si>
    <t>Spesa media per alunno</t>
  </si>
  <si>
    <t>Spesa del programma/n. totale alunni (primaria + secondaria)</t>
  </si>
  <si>
    <t>Spesa media per pasto</t>
  </si>
  <si>
    <t>Spesa della refezione/n. pasti erogati</t>
  </si>
  <si>
    <t>Spesa media per alunno trasportato</t>
  </si>
  <si>
    <t>Spesa trasporto scolastico/n. alunni iscritti al servizio</t>
  </si>
  <si>
    <t>Importo spesa per verde pubblico/mq verde</t>
  </si>
  <si>
    <t xml:space="preserve"> % raccolta differenziata</t>
  </si>
  <si>
    <t>Q.li raccolta differenziata/quintali totali raccolta rifiuti</t>
  </si>
  <si>
    <t>Spesa media a punto luce</t>
  </si>
  <si>
    <t>Spesa per illuminazione/n. punti di luce totali</t>
  </si>
  <si>
    <t>Spesa per gestione strade/Km strade (escluse strade bianche)</t>
  </si>
  <si>
    <t>Spesa media per gestione strade a KM</t>
  </si>
  <si>
    <t>Tasso di copertura</t>
  </si>
  <si>
    <t>Proventi totali cimitero/spesa del programma</t>
  </si>
  <si>
    <t>VALORE ATTESO ANNO CORRENTE</t>
  </si>
  <si>
    <t>VALORE RAGGIUNTO ANNO CORRENTE</t>
  </si>
  <si>
    <t>Indicatori</t>
  </si>
  <si>
    <t>Valore medio contributo</t>
  </si>
  <si>
    <t>Spesa del programma/n.contributi</t>
  </si>
  <si>
    <t>Riscosso/accertato entrate proprie</t>
  </si>
  <si>
    <t xml:space="preserve">ANNO </t>
  </si>
  <si>
    <t>CARATTERISTICHE DELL'ENTE</t>
  </si>
  <si>
    <t>Popolazione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</si>
  <si>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</si>
  <si>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</si>
  <si>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</si>
  <si>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</si>
  <si>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</si>
  <si>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</si>
  <si>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</si>
  <si>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</si>
  <si>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</si>
  <si>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</si>
  <si>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</si>
  <si>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</si>
  <si>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</si>
  <si>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</si>
  <si>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</si>
  <si>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</si>
  <si>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</si>
  <si>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</si>
  <si>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</si>
  <si>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</si>
  <si>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</si>
  <si>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</si>
  <si>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</si>
  <si>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</si>
  <si>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</si>
  <si>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15-25 anni</t>
  </si>
  <si>
    <t>Popolazione massima insediabile (da strumento urbanistico vigente)</t>
  </si>
  <si>
    <t>Territorio</t>
  </si>
  <si>
    <t>Superficie in Kmq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</si>
  <si>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</si>
  <si>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</si>
  <si>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</si>
  <si>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</si>
  <si>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</si>
  <si>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</si>
  <si>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</si>
  <si>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</si>
  <si>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Provinciali</t>
  </si>
  <si>
    <t>Comunali</t>
  </si>
  <si>
    <t>Vicinali</t>
  </si>
  <si>
    <t>Autostrade</t>
  </si>
  <si>
    <t>Tot. Km strade</t>
  </si>
  <si>
    <t>STRUTTURA - DATI ECONOMICO PATRIMONIALI</t>
  </si>
  <si>
    <t>Gestione delle Entrate</t>
  </si>
  <si>
    <t>Titoli</t>
  </si>
  <si>
    <t>Accertato</t>
  </si>
  <si>
    <t>Incassato</t>
  </si>
  <si>
    <t>Avanzo applicato</t>
  </si>
  <si>
    <t>FONDO PLURIENNALE VINCOLATO</t>
  </si>
  <si>
    <t xml:space="preserve">1 - Entrate di natura tributaria, contributiva e perequativa </t>
  </si>
  <si>
    <t>2 - Trasferimenti correnti</t>
  </si>
  <si>
    <t>3 - Extratributarie</t>
  </si>
  <si>
    <t>4 - Entrate in conto capitale</t>
  </si>
  <si>
    <t>6 - Accensione di prestiti</t>
  </si>
  <si>
    <t>9 - Entrate per servizi conto terzi e partite di giro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</si>
  <si>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</si>
  <si>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</si>
  <si>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</si>
  <si>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</si>
  <si>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</si>
  <si>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</si>
  <si>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Spese per incemento attività finanziarie (dal 2016)</t>
  </si>
  <si>
    <t>4 - Rimborso di prestiti</t>
  </si>
  <si>
    <t>5 - Chiusura anticipazioni (dal 2016)</t>
  </si>
  <si>
    <t>7 - Spese per servizi conto terzi e partite di giro</t>
  </si>
  <si>
    <t>Totale  spesa</t>
  </si>
  <si>
    <t>Gestione residui</t>
  </si>
  <si>
    <t>Titolo</t>
  </si>
  <si>
    <t>ENTRATE</t>
  </si>
  <si>
    <t>residui attivi</t>
  </si>
  <si>
    <t>riscossione</t>
  </si>
  <si>
    <t xml:space="preserve">Entrate di natura tributaria, contributiva e perequativa </t>
  </si>
  <si>
    <t>Trasferimenti correnti</t>
  </si>
  <si>
    <t>Extratributarie</t>
  </si>
  <si>
    <t>Entrate in conto capitale</t>
  </si>
  <si>
    <t>Accensioni di prestiti</t>
  </si>
  <si>
    <t>Servizi conto terzi</t>
  </si>
  <si>
    <t>Totale  residui su entrate</t>
  </si>
  <si>
    <t>SPESE</t>
  </si>
  <si>
    <t>residui passivi</t>
  </si>
  <si>
    <t>pagamenti</t>
  </si>
  <si>
    <t>Spesa corrente</t>
  </si>
  <si>
    <t>Spese c/capitale</t>
  </si>
  <si>
    <t>Spese per incemento attività finanziarie (D.Lgs. 118/2011)</t>
  </si>
  <si>
    <t>Rimborso di prestiti</t>
  </si>
  <si>
    <t>Chiusura anticipazioni (D.Lgs. 118/2011)</t>
  </si>
  <si>
    <t>Totale  residui su spese</t>
  </si>
  <si>
    <t>Indici per analisi finanziaria</t>
  </si>
  <si>
    <t>Trasferimenti dallo Stato 
(Entrata Tit. 2, Tipologia 1, Categoria 101)</t>
  </si>
  <si>
    <t>Interessi passivi 
(Spesa Tit. 1, Macroaggregato 107)</t>
  </si>
  <si>
    <t>Spesa del personale 
(Spesa Tit. 1, Macroaggregato 101)</t>
  </si>
  <si>
    <t>Quota capitale mutui 
(Spesa Tit. 4, Macroaggregato 403)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</si>
  <si>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</si>
  <si>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</si>
  <si>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</si>
  <si>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</si>
  <si>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</si>
  <si>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</si>
  <si>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</si>
  <si>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</si>
  <si>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</si>
  <si>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>Grado di rigidità del Bilancio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</si>
  <si>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</si>
  <si>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</si>
  <si>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</si>
  <si>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</si>
  <si>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</si>
  <si>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</si>
  <si>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</si>
  <si>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</si>
  <si>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</si>
  <si>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</si>
  <si>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</si>
  <si>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</si>
  <si>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</si>
  <si>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</si>
  <si>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</si>
  <si>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</si>
  <si>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</si>
  <si>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</si>
  <si>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</si>
  <si>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</si>
  <si>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</si>
  <si>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</si>
  <si>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</si>
  <si>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</si>
  <si>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</si>
  <si>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</si>
  <si>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</si>
  <si>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</si>
  <si>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 (Segretario comunale)</t>
  </si>
  <si>
    <t>Posizioni Organizzative</t>
  </si>
  <si>
    <t>Dipendenti</t>
  </si>
  <si>
    <t>Totale Personale in servizio</t>
  </si>
  <si>
    <t>Età media del personale</t>
  </si>
  <si>
    <t>Totale Età Media</t>
  </si>
  <si>
    <t>Indici di assenza</t>
  </si>
  <si>
    <t>Malattia + Ferie + Altro</t>
  </si>
  <si>
    <t>Malattia + Altro</t>
  </si>
  <si>
    <t>Indici per la spesa del Personale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</si>
  <si>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</si>
  <si>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</si>
  <si>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</si>
  <si>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</si>
  <si>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Spesa personale su spesa corrente</t>
  </si>
  <si>
    <t>Spese Correnti</t>
  </si>
  <si>
    <t>2. Spesa media del personale</t>
  </si>
  <si>
    <t>Totale personale in servizio</t>
  </si>
  <si>
    <t>3. Spesa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</si>
  <si>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</si>
  <si>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</si>
  <si>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</si>
  <si>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</si>
  <si>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</si>
  <si>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</si>
  <si>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</si>
  <si>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stanziata</t>
  </si>
  <si>
    <t>8. Spesa media formazione</t>
  </si>
  <si>
    <t>Spesa per formazione</t>
  </si>
  <si>
    <t>9. Spesa formazione su spesa personale</t>
  </si>
  <si>
    <t>N.</t>
  </si>
  <si>
    <t xml:space="preserve">AREA ORGANIZZATIVA    </t>
  </si>
  <si>
    <t xml:space="preserve">Descrizione PROGRAMMI/PROCESSI </t>
  </si>
  <si>
    <t>MISSIONE</t>
  </si>
  <si>
    <t>NUMERATORE</t>
  </si>
  <si>
    <t>DENOMINATORE</t>
  </si>
  <si>
    <t>TUTELA DELLA SALUTE</t>
  </si>
  <si>
    <t>Ulteriori spese in materia sanitaria</t>
  </si>
  <si>
    <t>Sostegno all'occupazione</t>
  </si>
  <si>
    <t>FONDI E ACCANTONAMENTI</t>
  </si>
  <si>
    <t>DEBITO PUBBLICO</t>
  </si>
  <si>
    <t>Quota interessi ammortamento mutui e prestiti obbligazionari</t>
  </si>
  <si>
    <t>Quota capitale ammortamento mutui e prestiti obbligazionari</t>
  </si>
  <si>
    <t>servizi conto terzi</t>
  </si>
  <si>
    <t>TOTALE SPESA</t>
  </si>
  <si>
    <t>Fondo di riserva</t>
  </si>
  <si>
    <t>Fondo crediti di dubbia esigibilità</t>
  </si>
  <si>
    <t>Altri fondi</t>
  </si>
  <si>
    <t>1,2,3</t>
  </si>
  <si>
    <t>Fondo di riserva, FCDE, altri fondi</t>
  </si>
  <si>
    <t>Interventi per le famiglie</t>
  </si>
  <si>
    <t>Sistema di protezione civile</t>
  </si>
  <si>
    <t xml:space="preserve"> (DIA, SCIA, CILA, permessi di costruire, aut. paessaggistiche)</t>
  </si>
  <si>
    <t xml:space="preserve">SCOSTAMENTO </t>
  </si>
  <si>
    <t>Spesa del nido/ n. iscritti nido</t>
  </si>
  <si>
    <t>n. ab. 2020</t>
  </si>
  <si>
    <t>Stanziato</t>
  </si>
  <si>
    <t>n. ab. 2021</t>
  </si>
  <si>
    <t>n. ab. 2019 (consuntivo)</t>
  </si>
  <si>
    <t>Spesa media per postazione</t>
  </si>
  <si>
    <t>Spesa del Programma/ n. postazioni hardware</t>
  </si>
  <si>
    <t>n. indagini di p.g.</t>
  </si>
  <si>
    <t>n. indagini di polizia giudiziaria</t>
  </si>
  <si>
    <t>Istruzione universitaria</t>
  </si>
  <si>
    <t>Spesa per alloggio</t>
  </si>
  <si>
    <t>Spesa del programma/n.alloggi ERP</t>
  </si>
  <si>
    <t xml:space="preserve">Spesa media mq verde pubblico </t>
  </si>
  <si>
    <t>Aree protette, parchi naturali, protezione naturalistica e forestazione</t>
  </si>
  <si>
    <t>SOCCORSO CIVILE</t>
  </si>
  <si>
    <t>Spesa media per minore</t>
  </si>
  <si>
    <t>Spesa per interventi minori/n. minori in carico</t>
  </si>
  <si>
    <t>Spesa media per disabile</t>
  </si>
  <si>
    <t>Spesa per interventi disabili/n. disabili in carico</t>
  </si>
  <si>
    <t>Spesa media per anziani</t>
  </si>
  <si>
    <t>Spesa per interventi anziani/n. anziani in carico</t>
  </si>
  <si>
    <t>Spesa del programma/n. utenti</t>
  </si>
  <si>
    <t>Utile d'esercizio della farmacia</t>
  </si>
  <si>
    <t>Utile d'esercizio</t>
  </si>
  <si>
    <t>TOTALE SPESA (titolo 1 + 4)</t>
  </si>
  <si>
    <t>n. ab. 2019 (preventivo)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</si>
</sst>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€&quot;\ #,##0.00;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&quot;L.&quot;* #,##0.00_);_(&quot;L.&quot;* \(#,##0.00\);_(&quot;L.&quot;* &quot;-&quot;??_);_(@_)"/>
    <numFmt numFmtId="166" formatCode="&quot;€&quot;\ #,##0.00"/>
    <numFmt numFmtId="167" formatCode="#,##0.00_ ;\-#,##0.00\ "/>
    <numFmt numFmtId="168" formatCode="0_ ;\-0\ 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/>
      <sz val="10"/>
      <name val="Tahoma"/>
      <family val="2"/>
    </font>
    <font>
      <sz val="9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621"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0" fontId="7" fillId="0" borderId="1" xfId="7" applyFont="1" applyBorder="1" applyAlignment="1">
      <alignment horizontal="center"/>
    </xf>
    <xf numFmtId="0" fontId="8" fillId="0" borderId="2" xfId="7" applyFont="1" applyBorder="1" applyAlignment="1">
      <alignment horizontal="center"/>
    </xf>
    <xf numFmtId="0" fontId="6" fillId="0" borderId="0" xfId="7" applyFont="1"/>
    <xf numFmtId="10" fontId="6" fillId="0" borderId="0" xfId="7" applyNumberFormat="1" applyFont="1"/>
    <xf numFmtId="0" fontId="12" fillId="0" borderId="0" xfId="7" applyFont="1"/>
    <xf numFmtId="0" fontId="9" fillId="0" borderId="0" xfId="7" applyFont="1"/>
    <xf numFmtId="0" fontId="13" fillId="0" borderId="0" xfId="7" applyFont="1"/>
    <xf numFmtId="0" fontId="7" fillId="2" borderId="3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1" fontId="7" fillId="2" borderId="5" xfId="7" applyNumberFormat="1" applyFont="1" applyFill="1" applyBorder="1" applyAlignment="1" applyProtection="1">
      <alignment vertical="center" wrapText="1"/>
      <protection locked="0"/>
    </xf>
    <xf numFmtId="1" fontId="7" fillId="2" borderId="6" xfId="7" applyNumberFormat="1" applyFont="1" applyFill="1" applyBorder="1" applyAlignment="1" applyProtection="1">
      <alignment vertical="center" wrapText="1"/>
      <protection locked="0"/>
    </xf>
    <xf numFmtId="0" fontId="7" fillId="2" borderId="5" xfId="7" applyFont="1" applyFill="1" applyBorder="1" applyAlignment="1">
      <alignment vertical="center"/>
    </xf>
    <xf numFmtId="1" fontId="7" fillId="2" borderId="4" xfId="7" applyNumberFormat="1" applyFont="1" applyFill="1" applyBorder="1" applyAlignment="1" applyProtection="1">
      <alignment vertical="center" wrapText="1"/>
      <protection locked="0"/>
    </xf>
    <xf numFmtId="0" fontId="6" fillId="0" borderId="0" xfId="7" applyFont="1" applyFill="1"/>
    <xf numFmtId="0" fontId="7" fillId="2" borderId="7" xfId="7" applyFont="1" applyFill="1" applyBorder="1" applyAlignment="1" applyProtection="1">
      <alignment vertical="center" wrapText="1"/>
      <protection locked="0"/>
    </xf>
    <xf numFmtId="0" fontId="7" fillId="2" borderId="1" xfId="7" applyFont="1" applyFill="1" applyBorder="1" applyAlignment="1" applyProtection="1">
      <alignment vertical="center" wrapText="1"/>
      <protection locked="0"/>
    </xf>
    <xf numFmtId="0" fontId="6" fillId="0" borderId="8" xfId="7" applyFont="1" applyFill="1" applyBorder="1" applyAlignment="1"/>
    <xf numFmtId="0" fontId="6" fillId="0" borderId="9" xfId="7" applyFont="1" applyFill="1" applyBorder="1" applyAlignment="1"/>
    <xf numFmtId="0" fontId="6" fillId="0" borderId="10" xfId="7" applyFont="1" applyFill="1" applyBorder="1" applyAlignment="1"/>
    <xf numFmtId="0" fontId="6" fillId="0" borderId="11" xfId="7" applyFont="1" applyBorder="1"/>
    <xf numFmtId="0" fontId="6" fillId="0" borderId="12" xfId="7" applyFont="1" applyBorder="1"/>
    <xf numFmtId="0" fontId="6" fillId="0" borderId="0" xfId="7" applyFont="1" applyAlignment="1">
      <alignment horizontal="left"/>
    </xf>
    <xf numFmtId="0" fontId="7" fillId="0" borderId="13" xfId="7" applyFont="1" applyBorder="1" applyAlignment="1">
      <alignment horizontal="center"/>
    </xf>
    <xf numFmtId="0" fontId="8" fillId="0" borderId="14" xfId="7" applyFont="1" applyBorder="1" applyAlignment="1">
      <alignment horizontal="center"/>
    </xf>
    <xf numFmtId="0" fontId="6" fillId="0" borderId="0" xfId="7" applyFont="1" applyFill="1" applyBorder="1" applyAlignment="1"/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14" fillId="3" borderId="15" xfId="7" applyFont="1" applyFill="1" applyBorder="1" applyAlignment="1" applyProtection="1">
      <alignment horizontal="center" vertical="center"/>
      <protection hidden="1"/>
    </xf>
    <xf numFmtId="0" fontId="9" fillId="3" borderId="16" xfId="7" applyFont="1" applyFill="1" applyBorder="1" applyAlignment="1" applyProtection="1">
      <alignment horizontal="center" vertical="center"/>
      <protection hidden="1"/>
    </xf>
    <xf numFmtId="166" fontId="9" fillId="0" borderId="15" xfId="7" applyNumberFormat="1" applyFont="1" applyFill="1" applyBorder="1" applyAlignment="1" applyProtection="1">
      <alignment vertical="center"/>
      <protection locked="0"/>
    </xf>
    <xf numFmtId="166" fontId="9" fillId="4" borderId="15" xfId="7" applyNumberFormat="1" applyFont="1" applyFill="1" applyBorder="1" applyProtection="1">
      <protection hidden="1"/>
    </xf>
    <xf numFmtId="166" fontId="9" fillId="5" borderId="15" xfId="7" applyNumberFormat="1" applyFont="1" applyFill="1" applyBorder="1" applyAlignment="1" applyProtection="1">
      <alignment vertical="center"/>
      <protection locked="0"/>
    </xf>
    <xf numFmtId="166" fontId="9" fillId="3" borderId="15" xfId="7" applyNumberFormat="1" applyFont="1" applyFill="1" applyBorder="1" applyAlignment="1" applyProtection="1">
      <alignment vertical="center"/>
      <protection locked="0"/>
    </xf>
    <xf numFmtId="166" fontId="9" fillId="4" borderId="16" xfId="7" applyNumberFormat="1" applyFont="1" applyFill="1" applyBorder="1" applyProtection="1">
      <protection hidden="1"/>
    </xf>
    <xf numFmtId="166" fontId="9" fillId="0" borderId="16" xfId="7" applyNumberFormat="1" applyFont="1" applyFill="1" applyBorder="1" applyAlignment="1" applyProtection="1">
      <alignment vertical="center"/>
      <protection locked="0"/>
    </xf>
    <xf numFmtId="166" fontId="9" fillId="5" borderId="16" xfId="7" applyNumberFormat="1" applyFont="1" applyFill="1" applyBorder="1" applyAlignment="1" applyProtection="1">
      <alignment vertical="center"/>
      <protection locked="0"/>
    </xf>
    <xf numFmtId="166" fontId="9" fillId="3" borderId="16" xfId="7" applyNumberFormat="1" applyFont="1" applyFill="1" applyBorder="1" applyAlignment="1" applyProtection="1">
      <alignment vertical="center"/>
      <protection locked="0"/>
    </xf>
    <xf numFmtId="4" fontId="6" fillId="0" borderId="0" xfId="7" applyNumberFormat="1" applyFont="1"/>
    <xf numFmtId="166" fontId="14" fillId="2" borderId="17" xfId="7" applyNumberFormat="1" applyFont="1" applyFill="1" applyBorder="1" applyAlignment="1" applyProtection="1">
      <alignment vertical="center"/>
    </xf>
    <xf numFmtId="166" fontId="14" fillId="2" borderId="18" xfId="7" applyNumberFormat="1" applyFont="1" applyFill="1" applyBorder="1" applyAlignment="1" applyProtection="1">
      <alignment vertical="center"/>
    </xf>
    <xf numFmtId="0" fontId="7" fillId="0" borderId="19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5" fillId="0" borderId="0" xfId="7" applyFill="1" applyBorder="1" applyAlignment="1" applyProtection="1">
      <protection hidden="1"/>
    </xf>
    <xf numFmtId="0" fontId="7" fillId="0" borderId="0" xfId="7" applyFont="1"/>
    <xf numFmtId="0" fontId="9" fillId="3" borderId="15" xfId="7" applyFont="1" applyFill="1" applyBorder="1" applyAlignment="1" applyProtection="1">
      <alignment horizontal="center" vertical="center"/>
      <protection hidden="1"/>
    </xf>
    <xf numFmtId="0" fontId="10" fillId="0" borderId="21" xfId="7" applyFont="1" applyFill="1" applyBorder="1" applyAlignment="1" applyProtection="1">
      <alignment horizontal="center" vertical="center"/>
      <protection hidden="1"/>
    </xf>
    <xf numFmtId="166" fontId="14" fillId="2" borderId="15" xfId="7" applyNumberFormat="1" applyFont="1" applyFill="1" applyBorder="1" applyAlignment="1" applyProtection="1">
      <alignment vertical="center"/>
    </xf>
    <xf numFmtId="166" fontId="14" fillId="2" borderId="16" xfId="7" applyNumberFormat="1" applyFont="1" applyFill="1" applyBorder="1" applyAlignment="1" applyProtection="1">
      <alignment vertical="center"/>
    </xf>
    <xf numFmtId="0" fontId="6" fillId="0" borderId="19" xfId="7" applyFont="1" applyBorder="1"/>
    <xf numFmtId="0" fontId="6" fillId="0" borderId="0" xfId="7" applyFont="1" applyBorder="1"/>
    <xf numFmtId="0" fontId="6" fillId="0" borderId="20" xfId="7" applyFont="1" applyBorder="1"/>
    <xf numFmtId="0" fontId="7" fillId="0" borderId="22" xfId="7" applyFont="1" applyBorder="1" applyAlignment="1">
      <alignment horizontal="center"/>
    </xf>
    <xf numFmtId="0" fontId="8" fillId="0" borderId="23" xfId="7" applyFont="1" applyBorder="1" applyAlignment="1">
      <alignment horizontal="center"/>
    </xf>
    <xf numFmtId="3" fontId="6" fillId="0" borderId="0" xfId="7" applyNumberFormat="1" applyFont="1"/>
    <xf numFmtId="0" fontId="19" fillId="0" borderId="24" xfId="7" applyFont="1" applyFill="1" applyBorder="1" applyAlignment="1">
      <alignment horizontal="center" vertical="center" wrapText="1"/>
    </xf>
    <xf numFmtId="0" fontId="5" fillId="0" borderId="0" xfId="7" applyAlignment="1">
      <alignment horizontal="center" vertical="center" wrapText="1"/>
    </xf>
    <xf numFmtId="0" fontId="5" fillId="0" borderId="0" xfId="7"/>
    <xf numFmtId="0" fontId="5" fillId="0" borderId="0" xfId="7" applyFill="1"/>
    <xf numFmtId="0" fontId="0" fillId="0" borderId="0" xfId="0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7" borderId="13" xfId="0" applyFill="1" applyBorder="1"/>
    <xf numFmtId="0" fontId="0" fillId="7" borderId="15" xfId="0" applyFill="1" applyBorder="1"/>
    <xf numFmtId="0" fontId="0" fillId="7" borderId="17" xfId="0" applyFill="1" applyBorder="1"/>
    <xf numFmtId="0" fontId="0" fillId="8" borderId="13" xfId="0" applyFill="1" applyBorder="1"/>
    <xf numFmtId="0" fontId="0" fillId="8" borderId="15" xfId="0" applyFill="1" applyBorder="1"/>
    <xf numFmtId="0" fontId="0" fillId="8" borderId="17" xfId="0" applyFill="1" applyBorder="1"/>
    <xf numFmtId="0" fontId="0" fillId="7" borderId="27" xfId="0" applyFill="1" applyBorder="1"/>
    <xf numFmtId="0" fontId="0" fillId="8" borderId="27" xfId="0" applyFill="1" applyBorder="1"/>
    <xf numFmtId="0" fontId="0" fillId="0" borderId="0" xfId="0" applyAlignment="1">
      <alignment horizontal="right"/>
    </xf>
    <xf numFmtId="0" fontId="22" fillId="7" borderId="28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3" fillId="0" borderId="0" xfId="0" applyFont="1"/>
    <xf numFmtId="0" fontId="22" fillId="8" borderId="28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2" fontId="0" fillId="0" borderId="0" xfId="0" applyNumberFormat="1" applyBorder="1"/>
    <xf numFmtId="0" fontId="0" fillId="6" borderId="0" xfId="0" applyFont="1" applyFill="1"/>
    <xf numFmtId="2" fontId="0" fillId="0" borderId="0" xfId="0" applyNumberFormat="1"/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0" fillId="8" borderId="35" xfId="0" applyFill="1" applyBorder="1"/>
    <xf numFmtId="43" fontId="23" fillId="0" borderId="0" xfId="2" applyFont="1"/>
    <xf numFmtId="43" fontId="23" fillId="0" borderId="0" xfId="0" applyNumberFormat="1" applyFont="1"/>
    <xf numFmtId="43" fontId="0" fillId="0" borderId="0" xfId="0" applyNumberFormat="1"/>
    <xf numFmtId="0" fontId="0" fillId="9" borderId="13" xfId="0" applyFont="1" applyFill="1" applyBorder="1"/>
    <xf numFmtId="0" fontId="0" fillId="9" borderId="15" xfId="0" applyFont="1" applyFill="1" applyBorder="1"/>
    <xf numFmtId="2" fontId="0" fillId="9" borderId="15" xfId="0" applyNumberFormat="1" applyFont="1" applyFill="1" applyBorder="1"/>
    <xf numFmtId="0" fontId="0" fillId="9" borderId="17" xfId="0" applyFont="1" applyFill="1" applyBorder="1"/>
    <xf numFmtId="2" fontId="0" fillId="9" borderId="17" xfId="0" applyNumberFormat="1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0" fontId="0" fillId="9" borderId="27" xfId="0" applyFont="1" applyFill="1" applyBorder="1"/>
    <xf numFmtId="0" fontId="0" fillId="0" borderId="0" xfId="0" applyFont="1"/>
    <xf numFmtId="0" fontId="0" fillId="9" borderId="35" xfId="0" applyFont="1" applyFill="1" applyBorder="1"/>
    <xf numFmtId="0" fontId="22" fillId="9" borderId="2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24" xfId="7" applyFont="1" applyFill="1" applyBorder="1"/>
    <xf numFmtId="0" fontId="3" fillId="0" borderId="0" xfId="7" applyFont="1" applyFill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9" fontId="6" fillId="0" borderId="0" xfId="7" applyNumberFormat="1" applyFont="1"/>
    <xf numFmtId="0" fontId="0" fillId="0" borderId="35" xfId="0" applyBorder="1" applyAlignment="1">
      <alignment horizontal="center" vertic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0" fontId="0" fillId="9" borderId="15" xfId="0" applyNumberFormat="1" applyFont="1" applyFill="1" applyBorder="1"/>
    <xf numFmtId="166" fontId="0" fillId="9" borderId="13" xfId="0" applyNumberFormat="1" applyFont="1" applyFill="1" applyBorder="1"/>
    <xf numFmtId="166" fontId="0" fillId="9" borderId="15" xfId="0" applyNumberFormat="1" applyFont="1" applyFill="1" applyBorder="1"/>
    <xf numFmtId="166" fontId="0" fillId="9" borderId="15" xfId="0" applyNumberFormat="1" applyFont="1" applyFill="1" applyBorder="1" applyAlignment="1">
      <alignment horizontal="center"/>
    </xf>
    <xf numFmtId="10" fontId="0" fillId="9" borderId="15" xfId="0" applyNumberFormat="1" applyFont="1" applyFill="1" applyBorder="1" applyAlignment="1">
      <alignment horizontal="center"/>
    </xf>
    <xf numFmtId="166" fontId="0" fillId="9" borderId="13" xfId="0" applyNumberFormat="1" applyFont="1" applyFill="1" applyBorder="1" applyAlignment="1">
      <alignment horizontal="center"/>
    </xf>
    <xf numFmtId="0" fontId="0" fillId="9" borderId="15" xfId="0" applyNumberFormat="1" applyFont="1" applyFill="1" applyBorder="1" applyAlignment="1">
      <alignment horizontal="center"/>
    </xf>
    <xf numFmtId="44" fontId="0" fillId="9" borderId="15" xfId="0" applyNumberFormat="1" applyFont="1" applyFill="1" applyBorder="1"/>
    <xf numFmtId="44" fontId="0" fillId="9" borderId="13" xfId="0" applyNumberFormat="1" applyFont="1" applyFill="1" applyBorder="1"/>
    <xf numFmtId="0" fontId="0" fillId="0" borderId="0" xfId="0" applyAlignment="1">
      <alignment horizontal="right" wrapText="1"/>
    </xf>
    <xf numFmtId="166" fontId="0" fillId="9" borderId="17" xfId="0" applyNumberFormat="1" applyFont="1" applyFill="1" applyBorder="1"/>
    <xf numFmtId="4" fontId="0" fillId="0" borderId="0" xfId="0" applyNumberFormat="1" applyFont="1"/>
    <xf numFmtId="4" fontId="0" fillId="9" borderId="13" xfId="0" applyNumberFormat="1" applyFont="1" applyFill="1" applyBorder="1"/>
    <xf numFmtId="2" fontId="0" fillId="0" borderId="0" xfId="0" applyNumberFormat="1" applyFont="1"/>
    <xf numFmtId="166" fontId="0" fillId="7" borderId="15" xfId="0" applyNumberFormat="1" applyFill="1" applyBorder="1"/>
    <xf numFmtId="166" fontId="0" fillId="7" borderId="17" xfId="0" applyNumberFormat="1" applyFill="1" applyBorder="1"/>
    <xf numFmtId="166" fontId="0" fillId="7" borderId="27" xfId="0" applyNumberFormat="1" applyFill="1" applyBorder="1"/>
    <xf numFmtId="166" fontId="0" fillId="7" borderId="13" xfId="0" applyNumberFormat="1" applyFill="1" applyBorder="1"/>
    <xf numFmtId="166" fontId="0" fillId="7" borderId="37" xfId="0" applyNumberFormat="1" applyFill="1" applyBorder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Border="1"/>
    <xf numFmtId="166" fontId="0" fillId="8" borderId="33" xfId="0" applyNumberFormat="1" applyFill="1" applyBorder="1"/>
    <xf numFmtId="166" fontId="0" fillId="8" borderId="14" xfId="0" applyNumberFormat="1" applyFill="1" applyBorder="1"/>
    <xf numFmtId="166" fontId="0" fillId="8" borderId="16" xfId="0" applyNumberFormat="1" applyFill="1" applyBorder="1"/>
    <xf numFmtId="166" fontId="0" fillId="8" borderId="18" xfId="0" applyNumberFormat="1" applyFill="1" applyBorder="1"/>
    <xf numFmtId="10" fontId="0" fillId="8" borderId="16" xfId="0" applyNumberFormat="1" applyFill="1" applyBorder="1"/>
    <xf numFmtId="166" fontId="0" fillId="8" borderId="39" xfId="0" applyNumberFormat="1" applyFill="1" applyBorder="1"/>
    <xf numFmtId="166" fontId="0" fillId="9" borderId="35" xfId="0" applyNumberFormat="1" applyFont="1" applyFill="1" applyBorder="1" applyAlignment="1">
      <alignment horizontal="center"/>
    </xf>
    <xf numFmtId="166" fontId="0" fillId="9" borderId="27" xfId="0" applyNumberFormat="1" applyFont="1" applyFill="1" applyBorder="1" applyAlignment="1">
      <alignment horizontal="center"/>
    </xf>
    <xf numFmtId="166" fontId="0" fillId="9" borderId="17" xfId="0" applyNumberFormat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17" xfId="0" applyNumberFormat="1" applyFill="1" applyBorder="1"/>
    <xf numFmtId="44" fontId="0" fillId="9" borderId="17" xfId="0" applyNumberFormat="1" applyFont="1" applyFill="1" applyBorder="1"/>
    <xf numFmtId="4" fontId="0" fillId="9" borderId="15" xfId="0" applyNumberFormat="1" applyFont="1" applyFill="1" applyBorder="1" applyAlignment="1">
      <alignment horizontal="center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166" fontId="0" fillId="8" borderId="15" xfId="0" applyNumberFormat="1" applyFill="1" applyBorder="1"/>
    <xf numFmtId="0" fontId="9" fillId="2" borderId="15" xfId="7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0" fontId="25" fillId="9" borderId="15" xfId="9" applyNumberFormat="1" applyFont="1" applyFill="1" applyBorder="1"/>
    <xf numFmtId="166" fontId="0" fillId="8" borderId="17" xfId="0" applyNumberFormat="1" applyFill="1" applyBorder="1"/>
    <xf numFmtId="7" fontId="1" fillId="9" borderId="15" xfId="9" applyNumberFormat="1" applyFont="1" applyFill="1" applyBorder="1"/>
    <xf numFmtId="166" fontId="25" fillId="9" borderId="15" xfId="9" applyNumberFormat="1" applyFont="1" applyFill="1" applyBorder="1"/>
    <xf numFmtId="44" fontId="25" fillId="9" borderId="15" xfId="9" applyFont="1" applyFill="1" applyBorder="1"/>
    <xf numFmtId="166" fontId="1" fillId="7" borderId="15" xfId="2" applyNumberFormat="1" applyFont="1" applyFill="1" applyBorder="1"/>
    <xf numFmtId="166" fontId="1" fillId="8" borderId="15" xfId="2" applyNumberFormat="1" applyFont="1" applyFill="1" applyBorder="1"/>
    <xf numFmtId="7" fontId="25" fillId="9" borderId="15" xfId="9" applyNumberFormat="1" applyFont="1" applyFill="1" applyBorder="1"/>
    <xf numFmtId="7" fontId="1" fillId="7" borderId="15" xfId="2" applyNumberFormat="1" applyFont="1" applyFill="1" applyBorder="1"/>
    <xf numFmtId="168" fontId="1" fillId="9" borderId="17" xfId="2" applyNumberFormat="1" applyFont="1" applyFill="1" applyBorder="1"/>
    <xf numFmtId="0" fontId="0" fillId="9" borderId="17" xfId="0" applyNumberFormat="1" applyFont="1" applyFill="1" applyBorder="1" applyAlignment="1">
      <alignment horizontal="center"/>
    </xf>
    <xf numFmtId="1" fontId="1" fillId="7" borderId="17" xfId="2" applyNumberFormat="1" applyFont="1" applyFill="1" applyBorder="1"/>
    <xf numFmtId="1" fontId="0" fillId="7" borderId="17" xfId="0" applyNumberFormat="1" applyFill="1" applyBorder="1"/>
    <xf numFmtId="1" fontId="1" fillId="8" borderId="17" xfId="2" applyNumberFormat="1" applyFont="1" applyFill="1" applyBorder="1"/>
    <xf numFmtId="1" fontId="0" fillId="8" borderId="17" xfId="0" applyNumberFormat="1" applyFill="1" applyBorder="1"/>
    <xf numFmtId="1" fontId="0" fillId="8" borderId="18" xfId="0" applyNumberFormat="1" applyFill="1" applyBorder="1"/>
    <xf numFmtId="0" fontId="0" fillId="0" borderId="13" xfId="0" applyBorder="1" applyAlignment="1">
      <alignment vertical="center"/>
    </xf>
    <xf numFmtId="7" fontId="1" fillId="9" borderId="13" xfId="9" applyNumberFormat="1" applyFont="1" applyFill="1" applyBorder="1"/>
    <xf numFmtId="7" fontId="25" fillId="9" borderId="13" xfId="9" applyNumberFormat="1" applyFont="1" applyFill="1" applyBorder="1"/>
    <xf numFmtId="44" fontId="25" fillId="9" borderId="13" xfId="9" applyFont="1" applyFill="1" applyBorder="1"/>
    <xf numFmtId="166" fontId="1" fillId="7" borderId="13" xfId="9" applyNumberFormat="1" applyFont="1" applyFill="1" applyBorder="1"/>
    <xf numFmtId="166" fontId="1" fillId="8" borderId="13" xfId="9" applyNumberFormat="1" applyFont="1" applyFill="1" applyBorder="1"/>
    <xf numFmtId="166" fontId="1" fillId="7" borderId="15" xfId="9" applyNumberFormat="1" applyFont="1" applyFill="1" applyBorder="1"/>
    <xf numFmtId="166" fontId="1" fillId="8" borderId="15" xfId="9" applyNumberFormat="1" applyFont="1" applyFill="1" applyBorder="1"/>
    <xf numFmtId="7" fontId="0" fillId="9" borderId="15" xfId="0" applyNumberFormat="1" applyFont="1" applyFill="1" applyBorder="1" applyAlignment="1">
      <alignment horizontal="right"/>
    </xf>
    <xf numFmtId="166" fontId="1" fillId="9" borderId="15" xfId="9" applyNumberFormat="1" applyFont="1" applyFill="1" applyBorder="1"/>
    <xf numFmtId="44" fontId="1" fillId="9" borderId="15" xfId="9" applyFont="1" applyFill="1" applyBorder="1"/>
    <xf numFmtId="166" fontId="1" fillId="9" borderId="17" xfId="9" applyNumberFormat="1" applyFont="1" applyFill="1" applyBorder="1"/>
    <xf numFmtId="166" fontId="25" fillId="9" borderId="17" xfId="9" applyNumberFormat="1" applyFont="1" applyFill="1" applyBorder="1"/>
    <xf numFmtId="44" fontId="1" fillId="9" borderId="17" xfId="9" applyFont="1" applyFill="1" applyBorder="1"/>
    <xf numFmtId="44" fontId="25" fillId="9" borderId="17" xfId="9" applyFont="1" applyFill="1" applyBorder="1"/>
    <xf numFmtId="166" fontId="1" fillId="7" borderId="17" xfId="2" applyNumberFormat="1" applyFont="1" applyFill="1" applyBorder="1"/>
    <xf numFmtId="166" fontId="1" fillId="8" borderId="17" xfId="2" applyNumberFormat="1" applyFont="1" applyFill="1" applyBorder="1"/>
    <xf numFmtId="43" fontId="1" fillId="0" borderId="0" xfId="2" applyFont="1" applyBorder="1"/>
    <xf numFmtId="4" fontId="1" fillId="0" borderId="0" xfId="2" applyNumberFormat="1" applyFont="1"/>
    <xf numFmtId="168" fontId="1" fillId="9" borderId="15" xfId="2" applyNumberFormat="1" applyFont="1" applyFill="1" applyBorder="1" applyAlignment="1">
      <alignment wrapText="1"/>
    </xf>
    <xf numFmtId="1" fontId="1" fillId="7" borderId="15" xfId="2" applyNumberFormat="1" applyFont="1" applyFill="1" applyBorder="1"/>
    <xf numFmtId="1" fontId="0" fillId="7" borderId="15" xfId="0" applyNumberFormat="1" applyFill="1" applyBorder="1"/>
    <xf numFmtId="1" fontId="1" fillId="8" borderId="15" xfId="2" applyNumberFormat="1" applyFont="1" applyFill="1" applyBorder="1"/>
    <xf numFmtId="0" fontId="1" fillId="9" borderId="15" xfId="9" applyNumberFormat="1" applyFont="1" applyFill="1" applyBorder="1"/>
    <xf numFmtId="167" fontId="1" fillId="9" borderId="15" xfId="9" applyNumberFormat="1" applyFont="1" applyFill="1" applyBorder="1"/>
    <xf numFmtId="41" fontId="1" fillId="7" borderId="15" xfId="2" applyNumberFormat="1" applyFont="1" applyFill="1" applyBorder="1"/>
    <xf numFmtId="4" fontId="1" fillId="0" borderId="0" xfId="2" applyNumberFormat="1" applyFont="1" applyBorder="1"/>
    <xf numFmtId="166" fontId="1" fillId="9" borderId="13" xfId="9" applyNumberFormat="1" applyFont="1" applyFill="1" applyBorder="1"/>
    <xf numFmtId="166" fontId="25" fillId="9" borderId="13" xfId="9" applyNumberFormat="1" applyFont="1" applyFill="1" applyBorder="1"/>
    <xf numFmtId="44" fontId="1" fillId="9" borderId="13" xfId="9" applyFont="1" applyFill="1" applyBorder="1"/>
    <xf numFmtId="3" fontId="0" fillId="9" borderId="15" xfId="0" applyNumberFormat="1" applyFont="1" applyFill="1" applyBorder="1"/>
    <xf numFmtId="3" fontId="0" fillId="7" borderId="15" xfId="0" applyNumberFormat="1" applyFill="1" applyBorder="1"/>
    <xf numFmtId="3" fontId="0" fillId="8" borderId="15" xfId="0" applyNumberFormat="1" applyFill="1" applyBorder="1"/>
    <xf numFmtId="0" fontId="1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7" fontId="1" fillId="7" borderId="13" xfId="2" applyNumberFormat="1" applyFont="1" applyFill="1" applyBorder="1"/>
    <xf numFmtId="166" fontId="1" fillId="8" borderId="13" xfId="2" applyNumberFormat="1" applyFont="1" applyFill="1" applyBorder="1"/>
    <xf numFmtId="7" fontId="1" fillId="9" borderId="17" xfId="9" applyNumberFormat="1" applyFont="1" applyFill="1" applyBorder="1"/>
    <xf numFmtId="7" fontId="1" fillId="7" borderId="17" xfId="9" applyNumberFormat="1" applyFont="1" applyFill="1" applyBorder="1"/>
    <xf numFmtId="166" fontId="1" fillId="8" borderId="17" xfId="9" applyNumberFormat="1" applyFont="1" applyFill="1" applyBorder="1"/>
    <xf numFmtId="7" fontId="1" fillId="7" borderId="13" xfId="9" applyNumberFormat="1" applyFont="1" applyFill="1" applyBorder="1"/>
    <xf numFmtId="0" fontId="0" fillId="0" borderId="17" xfId="0" applyBorder="1" applyAlignment="1">
      <alignment vertical="center"/>
    </xf>
    <xf numFmtId="7" fontId="25" fillId="9" borderId="17" xfId="9" applyNumberFormat="1" applyFont="1" applyFill="1" applyBorder="1"/>
    <xf numFmtId="7" fontId="1" fillId="7" borderId="17" xfId="2" applyNumberFormat="1" applyFont="1" applyFill="1" applyBorder="1"/>
    <xf numFmtId="168" fontId="1" fillId="9" borderId="15" xfId="9" applyNumberFormat="1" applyFont="1" applyFill="1" applyBorder="1"/>
    <xf numFmtId="167" fontId="25" fillId="9" borderId="15" xfId="9" applyNumberFormat="1" applyFont="1" applyFill="1" applyBorder="1"/>
    <xf numFmtId="168" fontId="1" fillId="7" borderId="15" xfId="9" applyNumberFormat="1" applyFont="1" applyFill="1" applyBorder="1"/>
    <xf numFmtId="1" fontId="1" fillId="8" borderId="15" xfId="9" applyNumberFormat="1" applyFont="1" applyFill="1" applyBorder="1"/>
    <xf numFmtId="1" fontId="0" fillId="8" borderId="15" xfId="0" applyNumberFormat="1" applyFill="1" applyBorder="1"/>
    <xf numFmtId="1" fontId="0" fillId="8" borderId="16" xfId="0" applyNumberFormat="1" applyFill="1" applyBorder="1"/>
    <xf numFmtId="7" fontId="25" fillId="9" borderId="27" xfId="9" applyNumberFormat="1" applyFont="1" applyFill="1" applyBorder="1"/>
    <xf numFmtId="2" fontId="0" fillId="8" borderId="18" xfId="0" applyNumberFormat="1" applyFill="1" applyBorder="1"/>
    <xf numFmtId="166" fontId="1" fillId="7" borderId="13" xfId="2" applyNumberFormat="1" applyFont="1" applyFill="1" applyBorder="1"/>
    <xf numFmtId="3" fontId="1" fillId="9" borderId="15" xfId="2" applyNumberFormat="1" applyFont="1" applyFill="1" applyBorder="1"/>
    <xf numFmtId="3" fontId="1" fillId="7" borderId="15" xfId="9" applyNumberFormat="1" applyFont="1" applyFill="1" applyBorder="1"/>
    <xf numFmtId="3" fontId="1" fillId="8" borderId="15" xfId="2" applyNumberFormat="1" applyFont="1" applyFill="1" applyBorder="1"/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7" fontId="1" fillId="9" borderId="27" xfId="9" applyNumberFormat="1" applyFont="1" applyFill="1" applyBorder="1"/>
    <xf numFmtId="44" fontId="1" fillId="9" borderId="27" xfId="9" applyFont="1" applyFill="1" applyBorder="1"/>
    <xf numFmtId="44" fontId="0" fillId="9" borderId="27" xfId="0" applyNumberFormat="1" applyFont="1" applyFill="1" applyBorder="1"/>
    <xf numFmtId="166" fontId="1" fillId="7" borderId="27" xfId="9" applyNumberFormat="1" applyFont="1" applyFill="1" applyBorder="1"/>
    <xf numFmtId="166" fontId="1" fillId="8" borderId="27" xfId="9" applyNumberFormat="1" applyFont="1" applyFill="1" applyBorder="1"/>
    <xf numFmtId="166" fontId="1" fillId="9" borderId="15" xfId="2" applyNumberFormat="1" applyFont="1" applyFill="1" applyBorder="1"/>
    <xf numFmtId="166" fontId="1" fillId="9" borderId="17" xfId="2" applyNumberFormat="1" applyFont="1" applyFill="1" applyBorder="1"/>
    <xf numFmtId="10" fontId="25" fillId="9" borderId="17" xfId="9" applyNumberFormat="1" applyFont="1" applyFill="1" applyBorder="1"/>
    <xf numFmtId="10" fontId="25" fillId="9" borderId="17" xfId="9" applyNumberFormat="1" applyFont="1" applyFill="1" applyBorder="1" applyAlignment="1">
      <alignment horizontal="center"/>
    </xf>
    <xf numFmtId="10" fontId="0" fillId="8" borderId="18" xfId="0" applyNumberFormat="1" applyFill="1" applyBorder="1"/>
    <xf numFmtId="43" fontId="1" fillId="0" borderId="0" xfId="2" applyFont="1" applyFill="1" applyBorder="1"/>
    <xf numFmtId="4" fontId="1" fillId="0" borderId="0" xfId="2" applyNumberFormat="1" applyFont="1" applyFill="1" applyBorder="1"/>
    <xf numFmtId="0" fontId="0" fillId="0" borderId="26" xfId="0" applyBorder="1"/>
    <xf numFmtId="0" fontId="0" fillId="0" borderId="27" xfId="0" applyBorder="1" applyAlignment="1">
      <alignment horizontal="center" wrapText="1"/>
    </xf>
    <xf numFmtId="166" fontId="1" fillId="9" borderId="27" xfId="2" applyNumberFormat="1" applyFont="1" applyFill="1" applyBorder="1"/>
    <xf numFmtId="166" fontId="0" fillId="9" borderId="27" xfId="0" applyNumberFormat="1" applyFont="1" applyFill="1" applyBorder="1"/>
    <xf numFmtId="166" fontId="1" fillId="7" borderId="27" xfId="2" applyNumberFormat="1" applyFont="1" applyFill="1" applyBorder="1"/>
    <xf numFmtId="166" fontId="1" fillId="8" borderId="27" xfId="2" applyNumberFormat="1" applyFont="1" applyFill="1" applyBorder="1"/>
    <xf numFmtId="7" fontId="1" fillId="7" borderId="15" xfId="9" applyNumberFormat="1" applyFont="1" applyFill="1" applyBorder="1"/>
    <xf numFmtId="0" fontId="26" fillId="0" borderId="0" xfId="0" applyFont="1" applyFill="1" applyBorder="1"/>
    <xf numFmtId="0" fontId="0" fillId="0" borderId="27" xfId="0" applyBorder="1" applyAlignment="1">
      <alignment vertical="center" wrapText="1"/>
    </xf>
    <xf numFmtId="4" fontId="0" fillId="9" borderId="27" xfId="0" applyNumberFormat="1" applyFont="1" applyFill="1" applyBorder="1"/>
    <xf numFmtId="4" fontId="0" fillId="0" borderId="0" xfId="0" applyNumberFormat="1" applyFont="1" applyBorder="1"/>
    <xf numFmtId="0" fontId="0" fillId="0" borderId="26" xfId="0" applyBorder="1" applyAlignment="1">
      <alignment vertical="center"/>
    </xf>
    <xf numFmtId="166" fontId="1" fillId="9" borderId="27" xfId="9" applyNumberFormat="1" applyFont="1" applyFill="1" applyBorder="1"/>
    <xf numFmtId="166" fontId="25" fillId="9" borderId="27" xfId="9" applyNumberFormat="1" applyFont="1" applyFill="1" applyBorder="1"/>
    <xf numFmtId="4" fontId="25" fillId="9" borderId="27" xfId="9" applyNumberFormat="1" applyFont="1" applyFill="1" applyBorder="1"/>
    <xf numFmtId="166" fontId="1" fillId="9" borderId="13" xfId="2" applyNumberFormat="1" applyFont="1" applyFill="1" applyBorder="1"/>
    <xf numFmtId="166" fontId="1" fillId="9" borderId="35" xfId="9" applyNumberFormat="1" applyFont="1" applyFill="1" applyBorder="1"/>
    <xf numFmtId="166" fontId="25" fillId="9" borderId="35" xfId="9" applyNumberFormat="1" applyFont="1" applyFill="1" applyBorder="1"/>
    <xf numFmtId="4" fontId="25" fillId="9" borderId="35" xfId="9" applyNumberFormat="1" applyFont="1" applyFill="1" applyBorder="1"/>
    <xf numFmtId="166" fontId="1" fillId="7" borderId="36" xfId="9" applyNumberFormat="1" applyFont="1" applyFill="1" applyBorder="1"/>
    <xf numFmtId="166" fontId="1" fillId="8" borderId="38" xfId="9" applyNumberFormat="1" applyFont="1" applyFill="1" applyBorder="1"/>
    <xf numFmtId="7" fontId="1" fillId="0" borderId="0" xfId="2" applyNumberFormat="1" applyFont="1"/>
    <xf numFmtId="166" fontId="1" fillId="0" borderId="0" xfId="2" applyNumberFormat="1" applyFont="1" applyAlignment="1">
      <alignment horizontal="right"/>
    </xf>
    <xf numFmtId="43" fontId="1" fillId="0" borderId="0" xfId="2" applyFont="1"/>
    <xf numFmtId="166" fontId="1" fillId="0" borderId="0" xfId="2" applyNumberFormat="1" applyFont="1"/>
    <xf numFmtId="7" fontId="1" fillId="0" borderId="0" xfId="0" applyNumberFormat="1" applyFont="1"/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0" fillId="9" borderId="15" xfId="0" applyNumberFormat="1" applyFont="1" applyFill="1" applyBorder="1"/>
    <xf numFmtId="168" fontId="0" fillId="9" borderId="17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2" xfId="7" applyFon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8" fontId="0" fillId="9" borderId="15" xfId="0" applyNumberFormat="1" applyFont="1" applyFill="1" applyBorder="1"/>
    <xf numFmtId="0" fontId="0" fillId="0" borderId="15" xfId="0" applyFill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51" xfId="7" applyFont="1" applyBorder="1" applyAlignment="1">
      <alignment horizontal="center"/>
    </xf>
    <xf numFmtId="0" fontId="6" fillId="0" borderId="22" xfId="7" applyFont="1" applyBorder="1" applyAlignment="1">
      <alignment horizontal="center"/>
    </xf>
    <xf numFmtId="0" fontId="7" fillId="0" borderId="44" xfId="7" applyFont="1" applyBorder="1" applyAlignment="1">
      <alignment horizontal="center" vertical="center" wrapText="1"/>
    </xf>
    <xf numFmtId="0" fontId="7" fillId="0" borderId="42" xfId="7" applyFont="1" applyBorder="1" applyAlignment="1">
      <alignment horizontal="center" vertical="center" wrapText="1"/>
    </xf>
    <xf numFmtId="0" fontId="7" fillId="0" borderId="43" xfId="7" applyFont="1" applyBorder="1" applyAlignment="1">
      <alignment horizontal="center" vertical="center" wrapText="1"/>
    </xf>
    <xf numFmtId="0" fontId="7" fillId="3" borderId="52" xfId="7" applyFont="1" applyFill="1" applyBorder="1" applyAlignment="1">
      <alignment horizontal="center"/>
    </xf>
    <xf numFmtId="0" fontId="6" fillId="3" borderId="53" xfId="7" applyFont="1" applyFill="1" applyBorder="1" applyAlignment="1">
      <alignment horizontal="center"/>
    </xf>
    <xf numFmtId="0" fontId="6" fillId="3" borderId="54" xfId="7" applyFont="1" applyFill="1" applyBorder="1" applyAlignment="1">
      <alignment horizontal="center"/>
    </xf>
    <xf numFmtId="0" fontId="7" fillId="2" borderId="55" xfId="7" applyFont="1" applyFill="1" applyBorder="1" applyAlignment="1">
      <alignment horizontal="left"/>
    </xf>
    <xf numFmtId="0" fontId="7" fillId="2" borderId="56" xfId="7" applyFont="1" applyFill="1" applyBorder="1" applyAlignment="1">
      <alignment horizontal="left"/>
    </xf>
    <xf numFmtId="0" fontId="9" fillId="2" borderId="56" xfId="7" applyFont="1" applyFill="1" applyBorder="1" applyAlignment="1">
      <alignment horizontal="center" vertical="center"/>
    </xf>
    <xf numFmtId="0" fontId="9" fillId="2" borderId="56" xfId="7" applyFont="1" applyFill="1" applyBorder="1" applyAlignment="1">
      <alignment horizontal="center" vertical="center" wrapText="1"/>
    </xf>
    <xf numFmtId="0" fontId="9" fillId="2" borderId="57" xfId="7" applyFont="1" applyFill="1" applyBorder="1" applyAlignment="1">
      <alignment horizontal="center" vertical="center" wrapText="1"/>
    </xf>
    <xf numFmtId="0" fontId="6" fillId="0" borderId="58" xfId="7" applyFont="1" applyFill="1" applyBorder="1" applyAlignment="1">
      <alignment horizontal="left"/>
    </xf>
    <xf numFmtId="0" fontId="6" fillId="0" borderId="49" xfId="7" applyFont="1" applyFill="1" applyBorder="1" applyAlignment="1">
      <alignment horizontal="left"/>
    </xf>
    <xf numFmtId="4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4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1" fillId="2" borderId="45" xfId="7" applyFont="1" applyFill="1" applyBorder="1" applyAlignment="1" applyProtection="1">
      <alignment horizontal="left" vertical="center" wrapText="1"/>
      <protection locked="0"/>
    </xf>
    <xf numFmtId="0" fontId="11" fillId="2" borderId="46" xfId="7" applyFont="1" applyFill="1" applyBorder="1" applyAlignment="1" applyProtection="1">
      <alignment horizontal="left" vertical="center" wrapText="1"/>
      <protection locked="0"/>
    </xf>
    <xf numFmtId="4" fontId="11" fillId="10" borderId="47" xfId="7" applyNumberFormat="1" applyFont="1" applyFill="1" applyBorder="1" applyAlignment="1" applyProtection="1">
      <alignment horizontal="center" vertical="center" wrapText="1"/>
    </xf>
    <xf numFmtId="4" fontId="10" fillId="0" borderId="60" xfId="7" applyNumberFormat="1" applyFont="1" applyBorder="1" applyAlignment="1" applyProtection="1">
      <alignment horizontal="center" vertical="center" wrapText="1"/>
      <protection locked="0"/>
    </xf>
    <xf numFmtId="4" fontId="10" fillId="0" borderId="61" xfId="7" applyNumberFormat="1" applyFont="1" applyBorder="1" applyAlignment="1" applyProtection="1">
      <alignment horizontal="center" vertical="center" wrapText="1"/>
      <protection locked="0"/>
    </xf>
    <xf numFmtId="0" fontId="10" fillId="0" borderId="48" xfId="7" applyFont="1" applyBorder="1" applyAlignment="1" applyProtection="1">
      <alignment horizontal="left" vertical="center" wrapText="1"/>
      <protection locked="0"/>
    </xf>
    <xf numFmtId="0" fontId="10" fillId="0" borderId="9" xfId="7" applyFont="1" applyBorder="1" applyAlignment="1" applyProtection="1">
      <alignment horizontal="left" vertical="center" wrapText="1"/>
      <protection locked="0"/>
    </xf>
    <xf numFmtId="4" fontId="10" fillId="0" borderId="49" xfId="7" applyNumberFormat="1" applyFont="1" applyBorder="1" applyAlignment="1" applyProtection="1">
      <alignment horizontal="center" vertical="center" wrapText="1"/>
      <protection locked="0"/>
    </xf>
    <xf numFmtId="0" fontId="18" fillId="0" borderId="44" xfId="7" applyFont="1" applyFill="1" applyBorder="1" applyAlignment="1" applyProtection="1">
      <alignment horizontal="left" vertical="center" wrapText="1"/>
      <protection locked="0"/>
    </xf>
    <xf numFmtId="0" fontId="18" fillId="0" borderId="42" xfId="7" applyFont="1" applyFill="1" applyBorder="1" applyAlignment="1" applyProtection="1">
      <alignment horizontal="left" vertical="center" wrapText="1"/>
      <protection locked="0"/>
    </xf>
    <xf numFmtId="0" fontId="18" fillId="0" borderId="43" xfId="7" applyFont="1" applyFill="1" applyBorder="1" applyAlignment="1" applyProtection="1">
      <alignment horizontal="left" vertical="center" wrapText="1"/>
      <protection locked="0"/>
    </xf>
    <xf numFmtId="0" fontId="7" fillId="3" borderId="44" xfId="7" applyFont="1" applyFill="1" applyBorder="1" applyAlignment="1">
      <alignment horizontal="center"/>
    </xf>
    <xf numFmtId="0" fontId="6" fillId="3" borderId="42" xfId="7" applyFont="1" applyFill="1" applyBorder="1" applyAlignment="1">
      <alignment horizontal="center"/>
    </xf>
    <xf numFmtId="0" fontId="6" fillId="3" borderId="43" xfId="7" applyFont="1" applyFill="1" applyBorder="1" applyAlignment="1">
      <alignment horizontal="center"/>
    </xf>
    <xf numFmtId="4" fontId="11" fillId="2" borderId="47" xfId="7" applyNumberFormat="1" applyFont="1" applyFill="1" applyBorder="1" applyAlignment="1" applyProtection="1">
      <alignment horizontal="center" vertical="center" wrapText="1"/>
    </xf>
    <xf numFmtId="10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4" fontId="11" fillId="2" borderId="59" xfId="7" applyNumberFormat="1" applyFont="1" applyFill="1" applyBorder="1" applyAlignment="1" applyProtection="1">
      <alignment horizontal="center" vertical="center" wrapText="1"/>
    </xf>
    <xf numFmtId="10" fontId="11" fillId="0" borderId="60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7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Border="1" applyAlignment="1" applyProtection="1">
      <alignment horizontal="left" vertical="center" wrapText="1"/>
      <protection locked="0"/>
    </xf>
    <xf numFmtId="0" fontId="18" fillId="0" borderId="20" xfId="7" applyFont="1" applyFill="1" applyBorder="1" applyAlignment="1" applyProtection="1">
      <alignment horizontal="left" vertical="center" wrapText="1"/>
      <protection locked="0"/>
    </xf>
    <xf numFmtId="10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62" xfId="7" applyFont="1" applyBorder="1" applyAlignment="1" applyProtection="1">
      <alignment horizontal="left" vertical="center" wrapText="1"/>
      <protection locked="0"/>
    </xf>
    <xf numFmtId="0" fontId="10" fillId="0" borderId="10" xfId="7" applyFont="1" applyBorder="1" applyAlignment="1" applyProtection="1">
      <alignment horizontal="left" vertical="center" wrapText="1"/>
      <protection locked="0"/>
    </xf>
    <xf numFmtId="10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1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7" applyFont="1" applyFill="1" applyBorder="1" applyAlignment="1">
      <alignment horizontal="left"/>
    </xf>
    <xf numFmtId="0" fontId="6" fillId="0" borderId="63" xfId="7" applyFont="1" applyFill="1" applyBorder="1" applyAlignment="1">
      <alignment horizontal="left"/>
    </xf>
    <xf numFmtId="166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44" xfId="7" applyFont="1" applyFill="1" applyBorder="1" applyAlignment="1">
      <alignment horizontal="center"/>
    </xf>
    <xf numFmtId="0" fontId="7" fillId="2" borderId="42" xfId="7" applyFont="1" applyFill="1" applyBorder="1" applyAlignment="1">
      <alignment horizontal="center"/>
    </xf>
    <xf numFmtId="0" fontId="7" fillId="2" borderId="74" xfId="7" applyFont="1" applyFill="1" applyBorder="1" applyAlignment="1">
      <alignment horizontal="center"/>
    </xf>
    <xf numFmtId="0" fontId="6" fillId="0" borderId="69" xfId="7" applyFont="1" applyBorder="1" applyAlignment="1" applyProtection="1">
      <alignment horizontal="center" vertical="center"/>
      <protection hidden="1"/>
    </xf>
    <xf numFmtId="0" fontId="6" fillId="0" borderId="8" xfId="7" applyFont="1" applyBorder="1" applyAlignment="1" applyProtection="1">
      <alignment horizontal="center" vertical="center"/>
      <protection hidden="1"/>
    </xf>
    <xf numFmtId="0" fontId="6" fillId="0" borderId="66" xfId="7" applyFont="1" applyBorder="1" applyAlignment="1" applyProtection="1">
      <alignment horizontal="center" vertical="center"/>
      <protection hidden="1"/>
    </xf>
    <xf numFmtId="0" fontId="11" fillId="0" borderId="19" xfId="7" applyFont="1" applyBorder="1" applyAlignment="1" applyProtection="1">
      <alignment horizontal="center" vertical="center"/>
      <protection hidden="1"/>
    </xf>
    <xf numFmtId="0" fontId="11" fillId="0" borderId="0" xfId="7" applyFont="1" applyBorder="1" applyAlignment="1" applyProtection="1">
      <alignment horizontal="center" vertical="center"/>
      <protection hidden="1"/>
    </xf>
    <xf numFmtId="0" fontId="11" fillId="0" borderId="68" xfId="7" applyFont="1" applyBorder="1" applyAlignment="1" applyProtection="1">
      <alignment horizontal="center" vertical="center"/>
      <protection hidden="1"/>
    </xf>
    <xf numFmtId="166" fontId="15" fillId="0" borderId="66" xfId="7" applyNumberFormat="1" applyFont="1" applyFill="1" applyBorder="1" applyAlignment="1" applyProtection="1">
      <alignment horizontal="center" vertical="center"/>
    </xf>
    <xf numFmtId="166" fontId="15" fillId="0" borderId="73" xfId="7" applyNumberFormat="1" applyFont="1" applyFill="1" applyBorder="1" applyAlignment="1" applyProtection="1">
      <alignment horizontal="center" vertical="center"/>
    </xf>
    <xf numFmtId="166" fontId="15" fillId="0" borderId="61" xfId="7" applyNumberFormat="1" applyFont="1" applyFill="1" applyBorder="1" applyAlignment="1" applyProtection="1">
      <alignment horizontal="center" vertical="center"/>
    </xf>
    <xf numFmtId="166" fontId="15" fillId="0" borderId="49" xfId="7" applyNumberFormat="1" applyFont="1" applyFill="1" applyBorder="1" applyAlignment="1" applyProtection="1">
      <alignment horizontal="center" vertical="center"/>
    </xf>
    <xf numFmtId="0" fontId="7" fillId="3" borderId="51" xfId="7" applyFont="1" applyFill="1" applyBorder="1" applyAlignment="1">
      <alignment horizontal="left"/>
    </xf>
    <xf numFmtId="0" fontId="7" fillId="3" borderId="22" xfId="7" applyFont="1" applyFill="1" applyBorder="1" applyAlignment="1">
      <alignment horizontal="left"/>
    </xf>
    <xf numFmtId="0" fontId="7" fillId="3" borderId="23" xfId="7" applyFont="1" applyFill="1" applyBorder="1" applyAlignment="1">
      <alignment horizontal="left"/>
    </xf>
    <xf numFmtId="7" fontId="16" fillId="3" borderId="66" xfId="7" applyNumberFormat="1" applyFont="1" applyFill="1" applyBorder="1" applyAlignment="1" applyProtection="1">
      <alignment horizontal="center" vertical="center"/>
    </xf>
    <xf numFmtId="7" fontId="16" fillId="3" borderId="67" xfId="7" applyNumberFormat="1" applyFont="1" applyFill="1" applyBorder="1" applyAlignment="1" applyProtection="1">
      <alignment horizontal="center" vertical="center"/>
    </xf>
    <xf numFmtId="7" fontId="16" fillId="3" borderId="61" xfId="7" applyNumberFormat="1" applyFont="1" applyFill="1" applyBorder="1" applyAlignment="1" applyProtection="1">
      <alignment horizontal="center" vertical="center"/>
    </xf>
    <xf numFmtId="7" fontId="16" fillId="3" borderId="50" xfId="7" applyNumberFormat="1" applyFont="1" applyFill="1" applyBorder="1" applyAlignment="1" applyProtection="1">
      <alignment horizontal="center" vertical="center"/>
    </xf>
    <xf numFmtId="0" fontId="17" fillId="0" borderId="19" xfId="7" applyFont="1" applyBorder="1" applyAlignment="1" applyProtection="1">
      <alignment horizontal="center" vertical="center"/>
      <protection hidden="1"/>
    </xf>
    <xf numFmtId="0" fontId="6" fillId="0" borderId="0" xfId="7" applyFont="1" applyBorder="1" applyAlignment="1" applyProtection="1">
      <alignment horizontal="center" vertical="center"/>
      <protection hidden="1"/>
    </xf>
    <xf numFmtId="0" fontId="6" fillId="0" borderId="68" xfId="7" applyFont="1" applyBorder="1" applyAlignment="1" applyProtection="1">
      <alignment horizontal="center" vertical="center"/>
      <protection hidden="1"/>
    </xf>
    <xf numFmtId="0" fontId="9" fillId="2" borderId="57" xfId="7" applyFont="1" applyFill="1" applyBorder="1" applyAlignment="1">
      <alignment horizontal="center" vertical="center"/>
    </xf>
    <xf numFmtId="0" fontId="11" fillId="0" borderId="70" xfId="7" applyFont="1" applyBorder="1" applyAlignment="1" applyProtection="1">
      <alignment horizontal="center" vertical="center"/>
      <protection hidden="1"/>
    </xf>
    <xf numFmtId="0" fontId="11" fillId="0" borderId="71" xfId="7" applyFont="1" applyBorder="1" applyAlignment="1" applyProtection="1">
      <alignment horizontal="center" vertical="center"/>
      <protection hidden="1"/>
    </xf>
    <xf numFmtId="0" fontId="11" fillId="0" borderId="72" xfId="7" applyFont="1" applyBorder="1" applyAlignment="1" applyProtection="1">
      <alignment horizontal="center" vertical="center"/>
      <protection hidden="1"/>
    </xf>
    <xf numFmtId="10" fontId="15" fillId="0" borderId="49" xfId="7" applyNumberFormat="1" applyFont="1" applyFill="1" applyBorder="1" applyAlignment="1" applyProtection="1">
      <alignment horizontal="center" vertical="center"/>
    </xf>
    <xf numFmtId="10" fontId="16" fillId="3" borderId="49" xfId="7" applyNumberFormat="1" applyFont="1" applyFill="1" applyBorder="1" applyAlignment="1" applyProtection="1">
      <alignment horizontal="center" vertical="center"/>
    </xf>
    <xf numFmtId="10" fontId="16" fillId="3" borderId="50" xfId="7" applyNumberFormat="1" applyFont="1" applyFill="1" applyBorder="1" applyAlignment="1" applyProtection="1">
      <alignment horizontal="center" vertical="center"/>
    </xf>
    <xf numFmtId="7" fontId="15" fillId="0" borderId="66" xfId="7" applyNumberFormat="1" applyFont="1" applyFill="1" applyBorder="1" applyAlignment="1" applyProtection="1">
      <alignment horizontal="center" vertical="center"/>
    </xf>
    <xf numFmtId="7" fontId="15" fillId="0" borderId="73" xfId="7" applyNumberFormat="1" applyFont="1" applyFill="1" applyBorder="1" applyAlignment="1" applyProtection="1">
      <alignment horizontal="center" vertical="center"/>
    </xf>
    <xf numFmtId="7" fontId="15" fillId="0" borderId="61" xfId="7" applyNumberFormat="1" applyFont="1" applyFill="1" applyBorder="1" applyAlignment="1" applyProtection="1">
      <alignment horizontal="center" vertical="center"/>
    </xf>
    <xf numFmtId="7" fontId="15" fillId="0" borderId="49" xfId="7" applyNumberFormat="1" applyFont="1" applyFill="1" applyBorder="1" applyAlignment="1" applyProtection="1">
      <alignment horizontal="center" vertical="center"/>
    </xf>
    <xf numFmtId="1" fontId="15" fillId="0" borderId="49" xfId="7" applyNumberFormat="1" applyFont="1" applyFill="1" applyBorder="1" applyAlignment="1" applyProtection="1">
      <alignment horizontal="center" vertical="center"/>
    </xf>
    <xf numFmtId="1" fontId="16" fillId="3" borderId="66" xfId="7" applyNumberFormat="1" applyFont="1" applyFill="1" applyBorder="1" applyAlignment="1" applyProtection="1">
      <alignment horizontal="center" vertical="center"/>
    </xf>
    <xf numFmtId="1" fontId="16" fillId="3" borderId="67" xfId="7" applyNumberFormat="1" applyFont="1" applyFill="1" applyBorder="1" applyAlignment="1" applyProtection="1">
      <alignment horizontal="center" vertical="center"/>
    </xf>
    <xf numFmtId="1" fontId="16" fillId="3" borderId="61" xfId="7" applyNumberFormat="1" applyFont="1" applyFill="1" applyBorder="1" applyAlignment="1" applyProtection="1">
      <alignment horizontal="center" vertical="center"/>
    </xf>
    <xf numFmtId="1" fontId="16" fillId="3" borderId="50" xfId="7" applyNumberFormat="1" applyFont="1" applyFill="1" applyBorder="1" applyAlignment="1" applyProtection="1">
      <alignment horizontal="center" vertical="center"/>
    </xf>
    <xf numFmtId="0" fontId="6" fillId="0" borderId="19" xfId="7" applyFont="1" applyBorder="1" applyAlignment="1" applyProtection="1">
      <alignment horizontal="center" vertical="center"/>
      <protection hidden="1"/>
    </xf>
    <xf numFmtId="10" fontId="16" fillId="3" borderId="61" xfId="7" applyNumberFormat="1" applyFont="1" applyFill="1" applyBorder="1" applyAlignment="1" applyProtection="1">
      <alignment horizontal="center" vertical="center"/>
    </xf>
    <xf numFmtId="10" fontId="15" fillId="0" borderId="63" xfId="7" applyNumberFormat="1" applyFont="1" applyFill="1" applyBorder="1" applyAlignment="1" applyProtection="1">
      <alignment horizontal="center" vertical="center"/>
    </xf>
    <xf numFmtId="10" fontId="16" fillId="3" borderId="75" xfId="7" applyNumberFormat="1" applyFont="1" applyFill="1" applyBorder="1" applyAlignment="1" applyProtection="1">
      <alignment horizontal="center" vertical="center"/>
    </xf>
    <xf numFmtId="10" fontId="16" fillId="3" borderId="64" xfId="7" applyNumberFormat="1" applyFont="1" applyFill="1" applyBorder="1" applyAlignment="1" applyProtection="1">
      <alignment horizontal="center" vertical="center"/>
    </xf>
    <xf numFmtId="0" fontId="6" fillId="0" borderId="11" xfId="7" applyFont="1" applyBorder="1" applyAlignment="1" applyProtection="1">
      <alignment horizontal="center" vertical="center"/>
      <protection hidden="1"/>
    </xf>
    <xf numFmtId="0" fontId="6" fillId="0" borderId="12" xfId="7" applyFont="1" applyBorder="1" applyAlignment="1" applyProtection="1">
      <alignment horizontal="center" vertical="center"/>
      <protection hidden="1"/>
    </xf>
    <xf numFmtId="0" fontId="6" fillId="0" borderId="76" xfId="7" applyFont="1" applyBorder="1" applyAlignment="1" applyProtection="1">
      <alignment horizontal="center" vertical="center"/>
      <protection hidden="1"/>
    </xf>
    <xf numFmtId="166" fontId="16" fillId="3" borderId="61" xfId="7" applyNumberFormat="1" applyFont="1" applyFill="1" applyBorder="1" applyAlignment="1" applyProtection="1">
      <alignment horizontal="center" vertical="center"/>
    </xf>
    <xf numFmtId="166" fontId="16" fillId="3" borderId="50" xfId="7" applyNumberFormat="1" applyFont="1" applyFill="1" applyBorder="1" applyAlignment="1" applyProtection="1">
      <alignment horizontal="center" vertical="center"/>
    </xf>
    <xf numFmtId="3" fontId="10" fillId="0" borderId="60" xfId="7" applyNumberFormat="1" applyFont="1" applyBorder="1" applyAlignment="1" applyProtection="1">
      <alignment horizontal="center" vertical="center" wrapText="1"/>
      <protection locked="0"/>
    </xf>
    <xf numFmtId="3" fontId="10" fillId="0" borderId="61" xfId="7" applyNumberFormat="1" applyFont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Border="1" applyAlignment="1" applyProtection="1">
      <alignment horizontal="center" vertical="center" wrapText="1"/>
      <protection locked="0"/>
    </xf>
    <xf numFmtId="0" fontId="6" fillId="0" borderId="25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7" fillId="0" borderId="81" xfId="7" applyFont="1" applyBorder="1" applyAlignment="1">
      <alignment horizontal="center" vertical="center" wrapText="1"/>
    </xf>
    <xf numFmtId="0" fontId="7" fillId="0" borderId="82" xfId="7" applyFont="1" applyBorder="1" applyAlignment="1">
      <alignment horizontal="center" vertical="center" wrapText="1"/>
    </xf>
    <xf numFmtId="0" fontId="7" fillId="2" borderId="83" xfId="7" applyFont="1" applyFill="1" applyBorder="1" applyAlignment="1">
      <alignment horizontal="left"/>
    </xf>
    <xf numFmtId="0" fontId="7" fillId="2" borderId="79" xfId="7" applyFont="1" applyFill="1" applyBorder="1" applyAlignment="1">
      <alignment horizontal="left"/>
    </xf>
    <xf numFmtId="0" fontId="9" fillId="2" borderId="79" xfId="7" applyFont="1" applyFill="1" applyBorder="1" applyAlignment="1">
      <alignment horizontal="center" vertical="center"/>
    </xf>
    <xf numFmtId="0" fontId="9" fillId="2" borderId="79" xfId="7" applyFont="1" applyFill="1" applyBorder="1" applyAlignment="1">
      <alignment horizontal="center" vertical="center" wrapText="1"/>
    </xf>
    <xf numFmtId="0" fontId="9" fillId="2" borderId="84" xfId="7" applyFont="1" applyFill="1" applyBorder="1" applyAlignment="1">
      <alignment horizontal="center" vertical="center" wrapText="1"/>
    </xf>
    <xf numFmtId="0" fontId="10" fillId="0" borderId="85" xfId="7" applyFont="1" applyBorder="1" applyAlignment="1" applyProtection="1">
      <alignment horizontal="center" vertical="center" wrapText="1"/>
      <protection locked="0"/>
    </xf>
    <xf numFmtId="0" fontId="10" fillId="0" borderId="77" xfId="7" applyFont="1" applyBorder="1" applyAlignment="1" applyProtection="1">
      <alignment horizontal="center" vertical="center" wrapText="1"/>
      <protection locked="0"/>
    </xf>
    <xf numFmtId="0" fontId="10" fillId="0" borderId="78" xfId="7" applyFont="1" applyBorder="1" applyAlignment="1" applyProtection="1">
      <alignment horizontal="center" vertical="center" wrapText="1"/>
      <protection locked="0"/>
    </xf>
    <xf numFmtId="0" fontId="10" fillId="0" borderId="58" xfId="7" applyFont="1" applyBorder="1" applyAlignment="1" applyProtection="1">
      <alignment horizontal="center" vertical="center" wrapText="1"/>
      <protection locked="0"/>
    </xf>
    <xf numFmtId="0" fontId="10" fillId="0" borderId="49" xfId="7" applyFont="1" applyBorder="1" applyAlignment="1" applyProtection="1">
      <alignment horizontal="center" vertical="center" wrapText="1"/>
      <protection locked="0"/>
    </xf>
    <xf numFmtId="3" fontId="10" fillId="0" borderId="49" xfId="7" applyNumberFormat="1" applyFont="1" applyBorder="1" applyAlignment="1" applyProtection="1">
      <alignment horizontal="center" vertical="center" wrapText="1"/>
      <protection locked="0"/>
    </xf>
    <xf numFmtId="3" fontId="10" fillId="3" borderId="49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50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80" xfId="7" applyFont="1" applyFill="1" applyBorder="1" applyAlignment="1">
      <alignment horizontal="center" vertical="center"/>
    </xf>
    <xf numFmtId="0" fontId="6" fillId="0" borderId="86" xfId="7" applyFont="1" applyFill="1" applyBorder="1" applyAlignment="1">
      <alignment horizontal="left"/>
    </xf>
    <xf numFmtId="0" fontId="6" fillId="0" borderId="73" xfId="7" applyFont="1" applyFill="1" applyBorder="1" applyAlignment="1">
      <alignment horizontal="left"/>
    </xf>
    <xf numFmtId="3" fontId="10" fillId="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67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6" xfId="7" applyFont="1" applyFill="1" applyBorder="1" applyAlignment="1">
      <alignment horizontal="center"/>
    </xf>
    <xf numFmtId="0" fontId="6" fillId="0" borderId="73" xfId="7" applyFont="1" applyFill="1" applyBorder="1" applyAlignment="1">
      <alignment horizontal="center"/>
    </xf>
    <xf numFmtId="3" fontId="10" fillId="0" borderId="73" xfId="7" applyNumberFormat="1" applyFont="1" applyBorder="1" applyAlignment="1" applyProtection="1">
      <alignment horizontal="center" vertical="center" wrapText="1"/>
      <protection locked="0"/>
    </xf>
    <xf numFmtId="3" fontId="10" fillId="0" borderId="77" xfId="7" applyNumberFormat="1" applyFont="1" applyBorder="1" applyAlignment="1" applyProtection="1">
      <alignment horizontal="center" vertical="center" wrapText="1"/>
      <protection locked="0"/>
    </xf>
    <xf numFmtId="0" fontId="10" fillId="0" borderId="49" xfId="7" applyFont="1" applyFill="1" applyBorder="1" applyAlignment="1" applyProtection="1">
      <alignment horizontal="center" vertical="center" wrapText="1"/>
      <protection hidden="1"/>
    </xf>
    <xf numFmtId="1" fontId="9" fillId="2" borderId="79" xfId="7" applyNumberFormat="1" applyFont="1" applyFill="1" applyBorder="1" applyAlignment="1" applyProtection="1">
      <alignment horizontal="center" vertical="center" wrapText="1"/>
      <protection locked="0"/>
    </xf>
    <xf numFmtId="1" fontId="9" fillId="2" borderId="8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86" xfId="7" applyFont="1" applyBorder="1" applyAlignment="1" applyProtection="1">
      <alignment horizontal="center" vertical="center" wrapText="1"/>
      <protection locked="0"/>
    </xf>
    <xf numFmtId="0" fontId="10" fillId="0" borderId="73" xfId="7" applyFont="1" applyBorder="1" applyAlignment="1" applyProtection="1">
      <alignment horizontal="center" vertical="center" wrapText="1"/>
      <protection locked="0"/>
    </xf>
    <xf numFmtId="0" fontId="10" fillId="0" borderId="73" xfId="7" applyFont="1" applyFill="1" applyBorder="1" applyAlignment="1" applyProtection="1">
      <alignment horizontal="center" vertical="center" wrapText="1"/>
      <protection hidden="1"/>
    </xf>
    <xf numFmtId="3" fontId="10" fillId="3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7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83" xfId="7" applyFont="1" applyFill="1" applyBorder="1" applyAlignment="1" applyProtection="1">
      <alignment horizontal="left" vertical="center" wrapText="1"/>
      <protection locked="0"/>
    </xf>
    <xf numFmtId="0" fontId="7" fillId="2" borderId="79" xfId="7" applyFont="1" applyFill="1" applyBorder="1" applyAlignment="1" applyProtection="1">
      <alignment horizontal="left" vertical="center" wrapText="1"/>
      <protection locked="0"/>
    </xf>
    <xf numFmtId="3" fontId="10" fillId="0" borderId="89" xfId="7" applyNumberFormat="1" applyFont="1" applyBorder="1" applyAlignment="1" applyProtection="1">
      <alignment horizontal="center" vertical="center" wrapText="1"/>
      <protection locked="0"/>
    </xf>
    <xf numFmtId="3" fontId="10" fillId="0" borderId="91" xfId="7" applyNumberFormat="1" applyFont="1" applyBorder="1" applyAlignment="1" applyProtection="1">
      <alignment horizontal="center" vertical="center" wrapText="1"/>
      <protection locked="0"/>
    </xf>
    <xf numFmtId="0" fontId="9" fillId="2" borderId="98" xfId="7" applyFont="1" applyFill="1" applyBorder="1" applyAlignment="1">
      <alignment horizontal="center" vertical="center"/>
    </xf>
    <xf numFmtId="0" fontId="10" fillId="0" borderId="77" xfId="7" applyFont="1" applyFill="1" applyBorder="1" applyAlignment="1" applyProtection="1">
      <alignment horizontal="center" vertical="center" wrapText="1"/>
      <protection hidden="1"/>
    </xf>
    <xf numFmtId="3" fontId="10" fillId="3" borderId="77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78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7" applyFont="1" applyFill="1" applyBorder="1" applyAlignment="1">
      <alignment horizontal="center" vertical="center"/>
    </xf>
    <xf numFmtId="0" fontId="7" fillId="2" borderId="92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9" fillId="2" borderId="93" xfId="7" applyFont="1" applyFill="1" applyBorder="1" applyAlignment="1">
      <alignment horizontal="center" vertical="center"/>
    </xf>
    <xf numFmtId="0" fontId="9" fillId="2" borderId="94" xfId="7" applyFont="1" applyFill="1" applyBorder="1" applyAlignment="1">
      <alignment horizontal="center" vertical="center"/>
    </xf>
    <xf numFmtId="0" fontId="7" fillId="3" borderId="95" xfId="7" applyFont="1" applyFill="1" applyBorder="1" applyAlignment="1">
      <alignment horizontal="center"/>
    </xf>
    <xf numFmtId="0" fontId="7" fillId="3" borderId="96" xfId="7" applyFont="1" applyFill="1" applyBorder="1" applyAlignment="1">
      <alignment horizontal="center"/>
    </xf>
    <xf numFmtId="0" fontId="7" fillId="3" borderId="97" xfId="7" applyFont="1" applyFill="1" applyBorder="1" applyAlignment="1">
      <alignment horizontal="center"/>
    </xf>
    <xf numFmtId="0" fontId="7" fillId="2" borderId="86" xfId="7" applyFont="1" applyFill="1" applyBorder="1" applyAlignment="1" applyProtection="1">
      <alignment horizontal="left" vertical="center" wrapText="1"/>
      <protection locked="0"/>
    </xf>
    <xf numFmtId="0" fontId="7" fillId="2" borderId="73" xfId="7" applyFont="1" applyFill="1" applyBorder="1" applyAlignment="1" applyProtection="1">
      <alignment horizontal="left" vertical="center" wrapText="1"/>
      <protection locked="0"/>
    </xf>
    <xf numFmtId="3" fontId="10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10" borderId="67" xfId="7" applyNumberFormat="1" applyFont="1" applyFill="1" applyBorder="1" applyAlignment="1" applyProtection="1">
      <alignment horizontal="center" vertical="center" wrapText="1"/>
      <protection locked="0"/>
    </xf>
    <xf numFmtId="17" fontId="10" fillId="0" borderId="49" xfId="7" applyNumberFormat="1" applyFont="1" applyFill="1" applyBorder="1" applyAlignment="1" applyProtection="1">
      <alignment horizontal="center" vertical="center" wrapText="1"/>
      <protection hidden="1"/>
    </xf>
    <xf numFmtId="0" fontId="6" fillId="0" borderId="58" xfId="7" applyFont="1" applyFill="1" applyBorder="1" applyAlignment="1">
      <alignment horizontal="center"/>
    </xf>
    <xf numFmtId="0" fontId="6" fillId="0" borderId="49" xfId="7" applyFont="1" applyFill="1" applyBorder="1" applyAlignment="1">
      <alignment horizontal="center"/>
    </xf>
    <xf numFmtId="0" fontId="6" fillId="0" borderId="65" xfId="7" applyFont="1" applyFill="1" applyBorder="1" applyAlignment="1">
      <alignment horizontal="center"/>
    </xf>
    <xf numFmtId="0" fontId="6" fillId="0" borderId="63" xfId="7" applyFont="1" applyFill="1" applyBorder="1" applyAlignment="1">
      <alignment horizontal="center"/>
    </xf>
    <xf numFmtId="3" fontId="10" fillId="3" borderId="6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8" xfId="7" applyFont="1" applyFill="1" applyBorder="1" applyAlignment="1" applyProtection="1">
      <alignment horizontal="left" vertical="center" wrapText="1"/>
      <protection locked="0"/>
    </xf>
    <xf numFmtId="0" fontId="7" fillId="2" borderId="49" xfId="7" applyFont="1" applyFill="1" applyBorder="1" applyAlignment="1" applyProtection="1">
      <alignment horizontal="left" vertical="center" wrapText="1"/>
      <protection locked="0"/>
    </xf>
    <xf numFmtId="0" fontId="7" fillId="2" borderId="50" xfId="7" applyFont="1" applyFill="1" applyBorder="1" applyAlignment="1" applyProtection="1">
      <alignment horizontal="left" vertical="center" wrapText="1"/>
      <protection locked="0"/>
    </xf>
    <xf numFmtId="0" fontId="6" fillId="0" borderId="48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61" xfId="7" applyFont="1" applyFill="1" applyBorder="1" applyAlignment="1">
      <alignment horizontal="center"/>
    </xf>
    <xf numFmtId="0" fontId="6" fillId="0" borderId="69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6" fillId="0" borderId="66" xfId="7" applyFont="1" applyFill="1" applyBorder="1" applyAlignment="1">
      <alignment horizontal="center"/>
    </xf>
    <xf numFmtId="1" fontId="9" fillId="2" borderId="9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7" applyFont="1" applyFill="1" applyBorder="1" applyAlignment="1">
      <alignment horizontal="center"/>
    </xf>
    <xf numFmtId="0" fontId="6" fillId="0" borderId="100" xfId="7" applyFont="1" applyFill="1" applyBorder="1" applyAlignment="1">
      <alignment horizontal="center"/>
    </xf>
    <xf numFmtId="0" fontId="6" fillId="0" borderId="87" xfId="7" applyFont="1" applyFill="1" applyBorder="1" applyAlignment="1">
      <alignment horizontal="center"/>
    </xf>
    <xf numFmtId="0" fontId="6" fillId="0" borderId="99" xfId="7" applyFont="1" applyFill="1" applyBorder="1" applyAlignment="1">
      <alignment horizontal="center"/>
    </xf>
    <xf numFmtId="0" fontId="6" fillId="0" borderId="77" xfId="7" applyFont="1" applyFill="1" applyBorder="1" applyAlignment="1">
      <alignment horizontal="center"/>
    </xf>
    <xf numFmtId="0" fontId="6" fillId="0" borderId="89" xfId="7" applyFont="1" applyFill="1" applyBorder="1" applyAlignment="1">
      <alignment horizontal="center"/>
    </xf>
    <xf numFmtId="0" fontId="6" fillId="0" borderId="90" xfId="7" applyFont="1" applyFill="1" applyBorder="1" applyAlignment="1">
      <alignment horizontal="center"/>
    </xf>
    <xf numFmtId="4" fontId="6" fillId="10" borderId="92" xfId="7" applyNumberFormat="1" applyFont="1" applyFill="1" applyBorder="1" applyAlignment="1">
      <alignment horizontal="center"/>
    </xf>
    <xf numFmtId="0" fontId="6" fillId="10" borderId="101" xfId="7" applyFont="1" applyFill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62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71" xfId="7" applyFont="1" applyFill="1" applyBorder="1" applyAlignment="1">
      <alignment horizontal="center"/>
    </xf>
    <xf numFmtId="0" fontId="6" fillId="0" borderId="72" xfId="7" applyFont="1" applyFill="1" applyBorder="1" applyAlignment="1">
      <alignment horizontal="center"/>
    </xf>
    <xf numFmtId="0" fontId="6" fillId="0" borderId="34" xfId="7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11" fillId="2" borderId="31" xfId="7" applyFont="1" applyFill="1" applyBorder="1" applyAlignment="1" applyProtection="1">
      <alignment horizontal="left" vertical="center"/>
      <protection hidden="1"/>
    </xf>
    <xf numFmtId="0" fontId="11" fillId="2" borderId="17" xfId="7" applyFont="1" applyFill="1" applyBorder="1" applyAlignment="1" applyProtection="1">
      <alignment horizontal="left" vertical="center"/>
      <protection hidden="1"/>
    </xf>
    <xf numFmtId="0" fontId="7" fillId="3" borderId="30" xfId="7" applyFont="1" applyFill="1" applyBorder="1" applyAlignment="1">
      <alignment horizontal="center"/>
    </xf>
    <xf numFmtId="0" fontId="7" fillId="3" borderId="13" xfId="7" applyFont="1" applyFill="1" applyBorder="1" applyAlignment="1">
      <alignment horizontal="center"/>
    </xf>
    <xf numFmtId="0" fontId="7" fillId="3" borderId="14" xfId="7" applyFont="1" applyFill="1" applyBorder="1" applyAlignment="1">
      <alignment horizontal="center"/>
    </xf>
    <xf numFmtId="0" fontId="7" fillId="2" borderId="21" xfId="7" applyFont="1" applyFill="1" applyBorder="1" applyAlignment="1" applyProtection="1">
      <alignment horizontal="center" vertical="center"/>
      <protection hidden="1"/>
    </xf>
    <xf numFmtId="0" fontId="7" fillId="2" borderId="15" xfId="7" applyFont="1" applyFill="1" applyBorder="1" applyAlignment="1" applyProtection="1">
      <alignment horizontal="center" vertical="center"/>
      <protection hidden="1"/>
    </xf>
    <xf numFmtId="0" fontId="6" fillId="2" borderId="21" xfId="7" applyFont="1" applyFill="1" applyBorder="1" applyAlignment="1" applyProtection="1">
      <alignment horizontal="center" vertical="center"/>
      <protection hidden="1"/>
    </xf>
    <xf numFmtId="0" fontId="6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>
      <alignment horizontal="center" vertical="center"/>
    </xf>
    <xf numFmtId="0" fontId="9" fillId="2" borderId="16" xfId="7" applyFont="1" applyFill="1" applyBorder="1" applyAlignment="1">
      <alignment horizontal="center" vertical="center"/>
    </xf>
    <xf numFmtId="0" fontId="6" fillId="0" borderId="30" xfId="7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0" fontId="7" fillId="0" borderId="21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6" xfId="7" applyFont="1" applyBorder="1" applyAlignment="1">
      <alignment horizontal="center" vertical="center" wrapText="1"/>
    </xf>
    <xf numFmtId="0" fontId="7" fillId="3" borderId="21" xfId="7" applyFont="1" applyFill="1" applyBorder="1" applyAlignment="1">
      <alignment horizontal="center"/>
    </xf>
    <xf numFmtId="0" fontId="7" fillId="3" borderId="15" xfId="7" applyFont="1" applyFill="1" applyBorder="1" applyAlignment="1">
      <alignment horizontal="center"/>
    </xf>
    <xf numFmtId="0" fontId="7" fillId="3" borderId="16" xfId="7" applyFont="1" applyFill="1" applyBorder="1" applyAlignment="1">
      <alignment horizontal="center"/>
    </xf>
    <xf numFmtId="0" fontId="14" fillId="2" borderId="21" xfId="7" applyFont="1" applyFill="1" applyBorder="1" applyAlignment="1" applyProtection="1">
      <alignment horizontal="center" vertical="center"/>
      <protection hidden="1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21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10" fillId="0" borderId="21" xfId="7" applyFont="1" applyFill="1" applyBorder="1" applyAlignment="1" applyProtection="1">
      <alignment horizontal="left" vertical="center" wrapText="1"/>
      <protection hidden="1"/>
    </xf>
    <xf numFmtId="0" fontId="10" fillId="0" borderId="15" xfId="7" applyFont="1" applyFill="1" applyBorder="1" applyAlignment="1" applyProtection="1">
      <alignment horizontal="left" vertical="center" wrapText="1"/>
      <protection hidden="1"/>
    </xf>
    <xf numFmtId="0" fontId="10" fillId="0" borderId="21" xfId="7" applyFont="1" applyFill="1" applyBorder="1" applyAlignment="1" applyProtection="1">
      <alignment horizontal="left" vertical="center"/>
      <protection hidden="1"/>
    </xf>
    <xf numFmtId="0" fontId="10" fillId="0" borderId="15" xfId="7" applyFont="1" applyFill="1" applyBorder="1" applyAlignment="1" applyProtection="1">
      <alignment horizontal="left" vertical="center"/>
      <protection hidden="1"/>
    </xf>
    <xf numFmtId="0" fontId="11" fillId="2" borderId="21" xfId="7" applyFont="1" applyFill="1" applyBorder="1" applyAlignment="1" applyProtection="1">
      <alignment horizontal="left" vertical="center"/>
      <protection hidden="1"/>
    </xf>
    <xf numFmtId="0" fontId="11" fillId="2" borderId="15" xfId="7" applyFont="1" applyFill="1" applyBorder="1" applyAlignment="1" applyProtection="1">
      <alignment horizontal="left" vertical="center"/>
      <protection hidden="1"/>
    </xf>
    <xf numFmtId="0" fontId="7" fillId="2" borderId="21" xfId="7" applyFont="1" applyFill="1" applyBorder="1" applyAlignment="1">
      <alignment horizontal="center"/>
    </xf>
    <xf numFmtId="0" fontId="7" fillId="2" borderId="15" xfId="7" applyFont="1" applyFill="1" applyBorder="1" applyAlignment="1">
      <alignment horizontal="center"/>
    </xf>
    <xf numFmtId="0" fontId="9" fillId="2" borderId="25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166" fontId="9" fillId="3" borderId="15" xfId="7" applyNumberFormat="1" applyFont="1" applyFill="1" applyBorder="1" applyAlignment="1" applyProtection="1">
      <alignment horizontal="center" vertical="center"/>
      <protection locked="0"/>
    </xf>
    <xf numFmtId="166" fontId="9" fillId="3" borderId="16" xfId="7" applyNumberFormat="1" applyFont="1" applyFill="1" applyBorder="1" applyAlignment="1" applyProtection="1">
      <alignment horizontal="center" vertical="center"/>
      <protection locked="0"/>
    </xf>
    <xf numFmtId="166" fontId="9" fillId="0" borderId="25" xfId="7" applyNumberFormat="1" applyFont="1" applyFill="1" applyBorder="1" applyAlignment="1" applyProtection="1">
      <alignment horizontal="center" vertical="center"/>
      <protection locked="0"/>
    </xf>
    <xf numFmtId="166" fontId="9" fillId="0" borderId="108" xfId="7" applyNumberFormat="1" applyFont="1" applyFill="1" applyBorder="1" applyAlignment="1" applyProtection="1">
      <alignment horizontal="center" vertical="center"/>
      <protection locked="0"/>
    </xf>
    <xf numFmtId="0" fontId="10" fillId="0" borderId="31" xfId="7" applyFont="1" applyFill="1" applyBorder="1" applyAlignment="1" applyProtection="1">
      <alignment horizontal="left" vertical="center" wrapText="1"/>
      <protection hidden="1"/>
    </xf>
    <xf numFmtId="0" fontId="10" fillId="0" borderId="17" xfId="7" applyFont="1" applyFill="1" applyBorder="1" applyAlignment="1" applyProtection="1">
      <alignment horizontal="left" vertical="center" wrapText="1"/>
      <protection hidden="1"/>
    </xf>
    <xf numFmtId="166" fontId="9" fillId="0" borderId="3" xfId="7" applyNumberFormat="1" applyFont="1" applyFill="1" applyBorder="1" applyAlignment="1" applyProtection="1">
      <alignment horizontal="center" vertical="center"/>
      <protection locked="0"/>
    </xf>
    <xf numFmtId="166" fontId="9" fillId="0" borderId="101" xfId="7" applyNumberFormat="1" applyFont="1" applyFill="1" applyBorder="1" applyAlignment="1" applyProtection="1">
      <alignment horizontal="center" vertical="center"/>
      <protection locked="0"/>
    </xf>
    <xf numFmtId="0" fontId="11" fillId="0" borderId="21" xfId="7" applyFont="1" applyBorder="1" applyAlignment="1" applyProtection="1">
      <alignment horizontal="center" vertical="center"/>
      <protection hidden="1"/>
    </xf>
    <xf numFmtId="0" fontId="11" fillId="0" borderId="15" xfId="7" applyFont="1" applyBorder="1" applyAlignment="1" applyProtection="1">
      <alignment horizontal="center" vertical="center"/>
      <protection hidden="1"/>
    </xf>
    <xf numFmtId="10" fontId="15" fillId="0" borderId="15" xfId="7" applyNumberFormat="1" applyFont="1" applyFill="1" applyBorder="1" applyAlignment="1" applyProtection="1">
      <alignment horizontal="center" vertical="center"/>
    </xf>
    <xf numFmtId="10" fontId="15" fillId="0" borderId="81" xfId="7" applyNumberFormat="1" applyFont="1" applyFill="1" applyBorder="1" applyAlignment="1" applyProtection="1">
      <alignment horizontal="center" vertical="center"/>
    </xf>
    <xf numFmtId="10" fontId="15" fillId="0" borderId="82" xfId="7" applyNumberFormat="1" applyFont="1" applyFill="1" applyBorder="1" applyAlignment="1" applyProtection="1">
      <alignment horizontal="center" vertical="center"/>
    </xf>
    <xf numFmtId="10" fontId="15" fillId="0" borderId="102" xfId="7" applyNumberFormat="1" applyFont="1" applyFill="1" applyBorder="1" applyAlignment="1" applyProtection="1">
      <alignment horizontal="center" vertical="center"/>
    </xf>
    <xf numFmtId="10" fontId="15" fillId="0" borderId="105" xfId="7" applyNumberFormat="1" applyFont="1" applyFill="1" applyBorder="1" applyAlignment="1" applyProtection="1">
      <alignment horizontal="center" vertical="center"/>
    </xf>
    <xf numFmtId="10" fontId="15" fillId="0" borderId="103" xfId="7" applyNumberFormat="1" applyFont="1" applyFill="1" applyBorder="1" applyAlignment="1" applyProtection="1">
      <alignment horizontal="center" vertical="center"/>
    </xf>
    <xf numFmtId="10" fontId="15" fillId="0" borderId="106" xfId="7" applyNumberFormat="1" applyFont="1" applyFill="1" applyBorder="1" applyAlignment="1" applyProtection="1">
      <alignment horizontal="center" vertical="center"/>
    </xf>
    <xf numFmtId="166" fontId="9" fillId="3" borderId="17" xfId="7" applyNumberFormat="1" applyFont="1" applyFill="1" applyBorder="1" applyAlignment="1" applyProtection="1">
      <alignment horizontal="center" vertical="center"/>
      <protection locked="0"/>
    </xf>
    <xf numFmtId="166" fontId="9" fillId="3" borderId="18" xfId="7" applyNumberFormat="1" applyFont="1" applyFill="1" applyBorder="1" applyAlignment="1" applyProtection="1">
      <alignment horizontal="center" vertical="center"/>
      <protection locked="0"/>
    </xf>
    <xf numFmtId="0" fontId="7" fillId="3" borderId="21" xfId="7" applyFont="1" applyFill="1" applyBorder="1" applyAlignment="1">
      <alignment horizontal="left"/>
    </xf>
    <xf numFmtId="0" fontId="7" fillId="3" borderId="15" xfId="7" applyFont="1" applyFill="1" applyBorder="1" applyAlignment="1">
      <alignment horizontal="left"/>
    </xf>
    <xf numFmtId="0" fontId="7" fillId="3" borderId="16" xfId="7" applyFont="1" applyFill="1" applyBorder="1" applyAlignment="1">
      <alignment horizontal="left"/>
    </xf>
    <xf numFmtId="10" fontId="16" fillId="3" borderId="15" xfId="7" applyNumberFormat="1" applyFont="1" applyFill="1" applyBorder="1" applyAlignment="1" applyProtection="1">
      <alignment horizontal="center" vertical="center"/>
    </xf>
    <xf numFmtId="10" fontId="16" fillId="3" borderId="16" xfId="7" applyNumberFormat="1" applyFont="1" applyFill="1" applyBorder="1" applyAlignment="1" applyProtection="1">
      <alignment horizontal="center" vertical="center"/>
    </xf>
    <xf numFmtId="0" fontId="17" fillId="0" borderId="21" xfId="7" applyFont="1" applyBorder="1" applyAlignment="1" applyProtection="1">
      <alignment horizontal="center" vertical="center"/>
      <protection hidden="1"/>
    </xf>
    <xf numFmtId="0" fontId="6" fillId="0" borderId="15" xfId="7" applyFont="1" applyBorder="1" applyAlignment="1" applyProtection="1">
      <alignment horizontal="center" vertical="center"/>
      <protection hidden="1"/>
    </xf>
    <xf numFmtId="0" fontId="6" fillId="0" borderId="21" xfId="7" applyFont="1" applyBorder="1" applyAlignment="1" applyProtection="1">
      <alignment horizontal="center" vertical="center"/>
      <protection hidden="1"/>
    </xf>
    <xf numFmtId="166" fontId="15" fillId="0" borderId="15" xfId="7" applyNumberFormat="1" applyFont="1" applyFill="1" applyBorder="1" applyAlignment="1" applyProtection="1">
      <alignment horizontal="center" vertical="center"/>
    </xf>
    <xf numFmtId="166" fontId="15" fillId="0" borderId="16" xfId="7" applyNumberFormat="1" applyFont="1" applyFill="1" applyBorder="1" applyAlignment="1" applyProtection="1">
      <alignment horizontal="center" vertical="center"/>
    </xf>
    <xf numFmtId="166" fontId="16" fillId="3" borderId="15" xfId="7" applyNumberFormat="1" applyFont="1" applyFill="1" applyBorder="1" applyAlignment="1" applyProtection="1">
      <alignment horizontal="center" vertical="center"/>
    </xf>
    <xf numFmtId="166" fontId="16" fillId="3" borderId="16" xfId="7" applyNumberFormat="1" applyFont="1" applyFill="1" applyBorder="1" applyAlignment="1" applyProtection="1">
      <alignment horizontal="center" vertical="center"/>
    </xf>
    <xf numFmtId="166" fontId="15" fillId="0" borderId="81" xfId="7" applyNumberFormat="1" applyFont="1" applyFill="1" applyBorder="1" applyAlignment="1" applyProtection="1">
      <alignment horizontal="center" vertical="center"/>
    </xf>
    <xf numFmtId="166" fontId="15" fillId="0" borderId="43" xfId="7" applyNumberFormat="1" applyFont="1" applyFill="1" applyBorder="1" applyAlignment="1" applyProtection="1">
      <alignment horizontal="center" vertical="center"/>
    </xf>
    <xf numFmtId="166" fontId="15" fillId="0" borderId="102" xfId="7" applyNumberFormat="1" applyFont="1" applyFill="1" applyBorder="1" applyAlignment="1" applyProtection="1">
      <alignment horizontal="center" vertical="center"/>
    </xf>
    <xf numFmtId="166" fontId="15" fillId="0" borderId="20" xfId="7" applyNumberFormat="1" applyFont="1" applyFill="1" applyBorder="1" applyAlignment="1" applyProtection="1">
      <alignment horizontal="center" vertical="center"/>
    </xf>
    <xf numFmtId="166" fontId="15" fillId="0" borderId="103" xfId="7" applyNumberFormat="1" applyFont="1" applyFill="1" applyBorder="1" applyAlignment="1" applyProtection="1">
      <alignment horizontal="center" vertical="center"/>
    </xf>
    <xf numFmtId="166" fontId="15" fillId="0" borderId="104" xfId="7" applyNumberFormat="1" applyFont="1" applyFill="1" applyBorder="1" applyAlignment="1" applyProtection="1">
      <alignment horizontal="center" vertical="center"/>
    </xf>
    <xf numFmtId="166" fontId="16" fillId="3" borderId="81" xfId="7" applyNumberFormat="1" applyFont="1" applyFill="1" applyBorder="1" applyAlignment="1" applyProtection="1">
      <alignment horizontal="center" vertical="center"/>
    </xf>
    <xf numFmtId="166" fontId="16" fillId="3" borderId="43" xfId="7" applyNumberFormat="1" applyFont="1" applyFill="1" applyBorder="1" applyAlignment="1" applyProtection="1">
      <alignment horizontal="center" vertical="center"/>
    </xf>
    <xf numFmtId="166" fontId="16" fillId="3" borderId="102" xfId="7" applyNumberFormat="1" applyFont="1" applyFill="1" applyBorder="1" applyAlignment="1" applyProtection="1">
      <alignment horizontal="center" vertical="center"/>
    </xf>
    <xf numFmtId="166" fontId="16" fillId="3" borderId="20" xfId="7" applyNumberFormat="1" applyFont="1" applyFill="1" applyBorder="1" applyAlignment="1" applyProtection="1">
      <alignment horizontal="center" vertical="center"/>
    </xf>
    <xf numFmtId="166" fontId="16" fillId="3" borderId="103" xfId="7" applyNumberFormat="1" applyFont="1" applyFill="1" applyBorder="1" applyAlignment="1" applyProtection="1">
      <alignment horizontal="center" vertical="center"/>
    </xf>
    <xf numFmtId="166" fontId="16" fillId="3" borderId="104" xfId="7" applyNumberFormat="1" applyFont="1" applyFill="1" applyBorder="1" applyAlignment="1" applyProtection="1">
      <alignment horizontal="center" vertical="center"/>
    </xf>
    <xf numFmtId="166" fontId="16" fillId="3" borderId="44" xfId="7" applyNumberFormat="1" applyFont="1" applyFill="1" applyBorder="1" applyAlignment="1" applyProtection="1">
      <alignment horizontal="center" vertical="center"/>
    </xf>
    <xf numFmtId="166" fontId="16" fillId="3" borderId="19" xfId="7" applyNumberFormat="1" applyFont="1" applyFill="1" applyBorder="1" applyAlignment="1" applyProtection="1">
      <alignment horizontal="center" vertical="center"/>
    </xf>
    <xf numFmtId="166" fontId="16" fillId="3" borderId="111" xfId="7" applyNumberFormat="1" applyFont="1" applyFill="1" applyBorder="1" applyAlignment="1" applyProtection="1">
      <alignment horizontal="center" vertical="center"/>
    </xf>
    <xf numFmtId="0" fontId="10" fillId="0" borderId="21" xfId="7" applyFont="1" applyBorder="1" applyAlignment="1" applyProtection="1">
      <alignment horizontal="center" vertical="center"/>
      <protection hidden="1"/>
    </xf>
    <xf numFmtId="0" fontId="5" fillId="0" borderId="0" xfId="7" applyAlignment="1"/>
    <xf numFmtId="10" fontId="15" fillId="0" borderId="17" xfId="7" applyNumberFormat="1" applyFont="1" applyFill="1" applyBorder="1" applyAlignment="1" applyProtection="1">
      <alignment horizontal="center" vertical="center"/>
    </xf>
    <xf numFmtId="10" fontId="16" fillId="3" borderId="17" xfId="7" applyNumberFormat="1" applyFont="1" applyFill="1" applyBorder="1" applyAlignment="1" applyProtection="1">
      <alignment horizontal="center" vertical="center"/>
    </xf>
    <xf numFmtId="0" fontId="6" fillId="0" borderId="31" xfId="7" applyFont="1" applyBorder="1" applyAlignment="1" applyProtection="1">
      <alignment horizontal="center" vertical="center"/>
      <protection hidden="1"/>
    </xf>
    <xf numFmtId="0" fontId="6" fillId="0" borderId="17" xfId="7" applyFont="1" applyBorder="1" applyAlignment="1" applyProtection="1">
      <alignment horizontal="center" vertical="center"/>
      <protection hidden="1"/>
    </xf>
    <xf numFmtId="10" fontId="16" fillId="3" borderId="81" xfId="7" applyNumberFormat="1" applyFont="1" applyFill="1" applyBorder="1" applyAlignment="1" applyProtection="1">
      <alignment horizontal="center" vertical="center"/>
    </xf>
    <xf numFmtId="10" fontId="16" fillId="3" borderId="82" xfId="7" applyNumberFormat="1" applyFont="1" applyFill="1" applyBorder="1" applyAlignment="1" applyProtection="1">
      <alignment horizontal="center" vertical="center"/>
    </xf>
    <xf numFmtId="10" fontId="16" fillId="3" borderId="102" xfId="7" applyNumberFormat="1" applyFont="1" applyFill="1" applyBorder="1" applyAlignment="1" applyProtection="1">
      <alignment horizontal="center" vertical="center"/>
    </xf>
    <xf numFmtId="10" fontId="16" fillId="3" borderId="105" xfId="7" applyNumberFormat="1" applyFont="1" applyFill="1" applyBorder="1" applyAlignment="1" applyProtection="1">
      <alignment horizontal="center" vertical="center"/>
    </xf>
    <xf numFmtId="10" fontId="16" fillId="3" borderId="103" xfId="7" applyNumberFormat="1" applyFont="1" applyFill="1" applyBorder="1" applyAlignment="1" applyProtection="1">
      <alignment horizontal="center" vertical="center"/>
    </xf>
    <xf numFmtId="10" fontId="16" fillId="3" borderId="106" xfId="7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0">
    <cellStyle name="Euro" xfId="1"/>
    <cellStyle name="Migliaia" xfId="2" builtinId="3"/>
    <cellStyle name="Migliaia [0] 2" xfId="3"/>
    <cellStyle name="Normale" xfId="0" builtinId="0"/>
    <cellStyle name="Normale 2" xfId="4"/>
    <cellStyle name="Normale 3" xfId="5"/>
    <cellStyle name="Normale 4" xfId="6"/>
    <cellStyle name="Normale 5" xfId="7"/>
    <cellStyle name="Valuta" xfId="9" builtinId="4"/>
    <cellStyle name="Währung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showWhiteSpace="0" zoomScaleNormal="100" zoomScaleSheetLayoutView="100" workbookViewId="0"/>
  </sheetViews>
  <sheetFormatPr defaultRowHeight="12.95" customHeight="1" x14ac:dyDescent="0.25"/>
  <cols>
    <col min="1" max="1" width="4.140625" customWidth="1"/>
    <col min="2" max="2" width="43.5703125" customWidth="1"/>
    <col min="3" max="3" width="12.85546875" customWidth="1"/>
    <col min="4" max="4" width="64.28515625" customWidth="1"/>
    <col min="5" max="5" width="42.42578125" style="61" customWidth="1"/>
    <col min="6" max="7" width="9.140625" style="60" hidden="1" customWidth="1"/>
    <col min="8" max="16384" width="9.140625" style="60"/>
  </cols>
  <sheetData>
    <row r="1" spans="1:5" s="59" customFormat="1" ht="29.25" customHeight="1" x14ac:dyDescent="0.25">
      <c r="A1" s="1" t="s">
        <v>258</v>
      </c>
      <c r="B1" s="1" t="s">
        <v>261</v>
      </c>
      <c r="C1" s="1" t="s">
        <v>53</v>
      </c>
      <c r="D1" s="1" t="s">
        <v>260</v>
      </c>
      <c r="E1" s="58" t="s">
        <v>259</v>
      </c>
    </row>
    <row r="2" spans="1:5" ht="15" customHeight="1" x14ac:dyDescent="0.25">
      <c r="A2">
        <v>1</v>
      </c>
      <c r="B2" t="s">
        <v>0</v>
      </c>
      <c r="C2">
        <v>1</v>
      </c>
      <c r="D2" t="s">
        <v>13</v>
      </c>
      <c r="E2" s="110"/>
    </row>
    <row r="3" spans="1:5" ht="18" customHeight="1" x14ac:dyDescent="0.25">
      <c r="C3">
        <v>2</v>
      </c>
      <c r="D3" t="s">
        <v>14</v>
      </c>
      <c r="E3" s="110"/>
    </row>
    <row r="4" spans="1:5" ht="15" customHeight="1" x14ac:dyDescent="0.25">
      <c r="C4">
        <v>3</v>
      </c>
      <c r="D4" t="s">
        <v>15</v>
      </c>
      <c r="E4" s="110"/>
    </row>
    <row r="5" spans="1:5" ht="15" customHeight="1" x14ac:dyDescent="0.25">
      <c r="C5">
        <v>4</v>
      </c>
      <c r="D5" t="s">
        <v>16</v>
      </c>
      <c r="E5" s="110"/>
    </row>
    <row r="6" spans="1:5" ht="15" customHeight="1" x14ac:dyDescent="0.25">
      <c r="C6">
        <v>5</v>
      </c>
      <c r="D6" t="s">
        <v>17</v>
      </c>
      <c r="E6" s="110"/>
    </row>
    <row r="7" spans="1:5" ht="15" customHeight="1" x14ac:dyDescent="0.25">
      <c r="C7">
        <v>6</v>
      </c>
      <c r="D7" t="s">
        <v>18</v>
      </c>
      <c r="E7" s="110"/>
    </row>
    <row r="8" spans="1:5" ht="15" customHeight="1" x14ac:dyDescent="0.25">
      <c r="C8">
        <v>7</v>
      </c>
      <c r="D8" t="s">
        <v>19</v>
      </c>
      <c r="E8" s="110"/>
    </row>
    <row r="9" spans="1:5" ht="12.75" customHeight="1" x14ac:dyDescent="0.25">
      <c r="C9">
        <v>8</v>
      </c>
      <c r="D9" t="s">
        <v>20</v>
      </c>
      <c r="E9" s="110"/>
    </row>
    <row r="10" spans="1:5" ht="12.75" customHeight="1" x14ac:dyDescent="0.25">
      <c r="C10">
        <v>11</v>
      </c>
      <c r="D10" t="s">
        <v>21</v>
      </c>
      <c r="E10" s="110"/>
    </row>
    <row r="11" spans="1:5" ht="12.95" customHeight="1" x14ac:dyDescent="0.25">
      <c r="A11">
        <v>3</v>
      </c>
      <c r="B11" t="s">
        <v>1</v>
      </c>
      <c r="C11">
        <v>1</v>
      </c>
      <c r="D11" t="s">
        <v>22</v>
      </c>
      <c r="E11" s="111"/>
    </row>
    <row r="12" spans="1:5" ht="12.95" customHeight="1" x14ac:dyDescent="0.25">
      <c r="C12">
        <v>2</v>
      </c>
      <c r="D12" t="s">
        <v>23</v>
      </c>
      <c r="E12" s="111"/>
    </row>
    <row r="13" spans="1:5" ht="12.95" customHeight="1" x14ac:dyDescent="0.25">
      <c r="A13">
        <v>4</v>
      </c>
      <c r="B13" t="s">
        <v>2</v>
      </c>
      <c r="C13">
        <v>1</v>
      </c>
      <c r="D13" t="s">
        <v>24</v>
      </c>
      <c r="E13" s="110"/>
    </row>
    <row r="14" spans="1:5" ht="12.95" customHeight="1" x14ac:dyDescent="0.25">
      <c r="C14">
        <v>2</v>
      </c>
      <c r="D14" t="s">
        <v>25</v>
      </c>
      <c r="E14" s="110"/>
    </row>
    <row r="15" spans="1:5" ht="12.95" customHeight="1" x14ac:dyDescent="0.25">
      <c r="C15">
        <v>4</v>
      </c>
      <c r="D15" s="292" t="s">
        <v>291</v>
      </c>
      <c r="E15" s="289"/>
    </row>
    <row r="16" spans="1:5" ht="12.95" customHeight="1" x14ac:dyDescent="0.25">
      <c r="C16">
        <v>6</v>
      </c>
      <c r="D16" t="s">
        <v>26</v>
      </c>
      <c r="E16" s="110"/>
    </row>
    <row r="17" spans="1:5" ht="28.5" customHeight="1" x14ac:dyDescent="0.25">
      <c r="A17" s="287">
        <v>5</v>
      </c>
      <c r="B17" s="2" t="s">
        <v>3</v>
      </c>
      <c r="C17" s="287">
        <v>1</v>
      </c>
      <c r="D17" s="287" t="s">
        <v>27</v>
      </c>
      <c r="E17" s="110"/>
    </row>
    <row r="18" spans="1:5" ht="12.95" customHeight="1" x14ac:dyDescent="0.25">
      <c r="C18">
        <v>2</v>
      </c>
      <c r="D18" t="s">
        <v>28</v>
      </c>
      <c r="E18" s="110"/>
    </row>
    <row r="19" spans="1:5" ht="12.95" customHeight="1" x14ac:dyDescent="0.25">
      <c r="A19">
        <v>6</v>
      </c>
      <c r="B19" t="s">
        <v>4</v>
      </c>
      <c r="C19">
        <v>1</v>
      </c>
      <c r="D19" t="s">
        <v>29</v>
      </c>
      <c r="E19" s="110"/>
    </row>
    <row r="20" spans="1:5" ht="12.95" customHeight="1" x14ac:dyDescent="0.25">
      <c r="C20">
        <v>2</v>
      </c>
      <c r="D20" t="s">
        <v>30</v>
      </c>
      <c r="E20" s="110"/>
    </row>
    <row r="21" spans="1:5" ht="12.95" customHeight="1" x14ac:dyDescent="0.25">
      <c r="A21">
        <v>8</v>
      </c>
      <c r="B21" t="s">
        <v>5</v>
      </c>
      <c r="C21">
        <v>1</v>
      </c>
      <c r="D21" t="s">
        <v>31</v>
      </c>
      <c r="E21" s="110"/>
    </row>
    <row r="22" spans="1:5" ht="12.95" customHeight="1" x14ac:dyDescent="0.25">
      <c r="C22">
        <v>2</v>
      </c>
      <c r="D22" s="2" t="s">
        <v>32</v>
      </c>
      <c r="E22" s="110"/>
    </row>
    <row r="23" spans="1:5" ht="29.25" customHeight="1" x14ac:dyDescent="0.25">
      <c r="A23" s="287">
        <v>9</v>
      </c>
      <c r="B23" s="2" t="s">
        <v>6</v>
      </c>
      <c r="C23" s="287">
        <v>1</v>
      </c>
      <c r="D23" s="287" t="s">
        <v>33</v>
      </c>
      <c r="E23" s="110"/>
    </row>
    <row r="24" spans="1:5" ht="29.25" customHeight="1" x14ac:dyDescent="0.25">
      <c r="C24" s="287">
        <v>2</v>
      </c>
      <c r="D24" s="287" t="s">
        <v>34</v>
      </c>
      <c r="E24" s="110"/>
    </row>
    <row r="25" spans="1:5" ht="12.95" customHeight="1" x14ac:dyDescent="0.25">
      <c r="C25">
        <v>3</v>
      </c>
      <c r="D25" t="s">
        <v>35</v>
      </c>
      <c r="E25" s="110"/>
    </row>
    <row r="26" spans="1:5" ht="12.95" customHeight="1" x14ac:dyDescent="0.25">
      <c r="C26">
        <v>4</v>
      </c>
      <c r="D26" t="s">
        <v>36</v>
      </c>
      <c r="E26" s="110"/>
    </row>
    <row r="27" spans="1:5" ht="12.95" customHeight="1" x14ac:dyDescent="0.25">
      <c r="C27">
        <v>5</v>
      </c>
      <c r="D27" s="290" t="s">
        <v>295</v>
      </c>
      <c r="E27" s="289"/>
    </row>
    <row r="28" spans="1:5" ht="12.95" customHeight="1" x14ac:dyDescent="0.25">
      <c r="C28">
        <v>8</v>
      </c>
      <c r="D28" t="s">
        <v>37</v>
      </c>
      <c r="E28" s="110"/>
    </row>
    <row r="29" spans="1:5" ht="12.95" customHeight="1" x14ac:dyDescent="0.25">
      <c r="A29">
        <v>10</v>
      </c>
      <c r="B29" t="s">
        <v>7</v>
      </c>
      <c r="C29">
        <v>2</v>
      </c>
      <c r="D29" t="s">
        <v>38</v>
      </c>
      <c r="E29" s="110"/>
    </row>
    <row r="30" spans="1:5" ht="12.95" customHeight="1" x14ac:dyDescent="0.25">
      <c r="C30">
        <v>5</v>
      </c>
      <c r="D30" t="s">
        <v>39</v>
      </c>
      <c r="E30" s="110"/>
    </row>
    <row r="31" spans="1:5" ht="12.95" customHeight="1" x14ac:dyDescent="0.25">
      <c r="A31">
        <v>11</v>
      </c>
      <c r="B31" t="s">
        <v>296</v>
      </c>
      <c r="C31" s="64">
        <v>1</v>
      </c>
      <c r="D31" s="291" t="s">
        <v>279</v>
      </c>
      <c r="E31" s="289"/>
    </row>
    <row r="32" spans="1:5" ht="12.95" customHeight="1" x14ac:dyDescent="0.25">
      <c r="A32">
        <v>12</v>
      </c>
      <c r="B32" t="s">
        <v>8</v>
      </c>
      <c r="C32">
        <v>1</v>
      </c>
      <c r="D32" t="s">
        <v>40</v>
      </c>
      <c r="E32" s="110"/>
    </row>
    <row r="33" spans="1:5" ht="12.95" customHeight="1" x14ac:dyDescent="0.25">
      <c r="C33">
        <v>2</v>
      </c>
      <c r="D33" t="s">
        <v>41</v>
      </c>
      <c r="E33" s="110"/>
    </row>
    <row r="34" spans="1:5" ht="12.95" customHeight="1" x14ac:dyDescent="0.25">
      <c r="C34">
        <v>3</v>
      </c>
      <c r="D34" t="s">
        <v>42</v>
      </c>
      <c r="E34" s="110"/>
    </row>
    <row r="35" spans="1:5" ht="12.95" customHeight="1" x14ac:dyDescent="0.25">
      <c r="C35">
        <v>4</v>
      </c>
      <c r="D35" t="s">
        <v>43</v>
      </c>
      <c r="E35" s="110"/>
    </row>
    <row r="36" spans="1:5" ht="12.95" customHeight="1" x14ac:dyDescent="0.25">
      <c r="C36">
        <v>5</v>
      </c>
      <c r="D36" t="s">
        <v>278</v>
      </c>
      <c r="E36" s="110"/>
    </row>
    <row r="37" spans="1:5" ht="12.95" customHeight="1" x14ac:dyDescent="0.25">
      <c r="C37">
        <v>6</v>
      </c>
      <c r="D37" t="s">
        <v>44</v>
      </c>
      <c r="E37" s="110"/>
    </row>
    <row r="38" spans="1:5" ht="12.95" customHeight="1" x14ac:dyDescent="0.25">
      <c r="C38">
        <v>7</v>
      </c>
      <c r="D38" s="2" t="s">
        <v>45</v>
      </c>
      <c r="E38" s="110"/>
    </row>
    <row r="39" spans="1:5" ht="12.95" customHeight="1" x14ac:dyDescent="0.25">
      <c r="C39">
        <v>8</v>
      </c>
      <c r="D39" t="s">
        <v>46</v>
      </c>
      <c r="E39" s="110"/>
    </row>
    <row r="40" spans="1:5" ht="12.95" customHeight="1" x14ac:dyDescent="0.25">
      <c r="C40">
        <v>9</v>
      </c>
      <c r="D40" t="s">
        <v>47</v>
      </c>
      <c r="E40" s="110"/>
    </row>
    <row r="41" spans="1:5" ht="12.95" customHeight="1" x14ac:dyDescent="0.25">
      <c r="A41">
        <v>13</v>
      </c>
      <c r="B41" t="s">
        <v>264</v>
      </c>
      <c r="C41">
        <v>7</v>
      </c>
      <c r="D41" t="s">
        <v>265</v>
      </c>
      <c r="E41" s="110"/>
    </row>
    <row r="42" spans="1:5" ht="12.95" customHeight="1" x14ac:dyDescent="0.25">
      <c r="A42">
        <v>14</v>
      </c>
      <c r="B42" t="s">
        <v>9</v>
      </c>
      <c r="C42">
        <v>2</v>
      </c>
      <c r="D42" t="s">
        <v>48</v>
      </c>
      <c r="E42" s="110"/>
    </row>
    <row r="43" spans="1:5" ht="12.95" customHeight="1" x14ac:dyDescent="0.25">
      <c r="C43">
        <v>4</v>
      </c>
      <c r="D43" t="s">
        <v>49</v>
      </c>
      <c r="E43" s="110"/>
    </row>
    <row r="44" spans="1:5" ht="27.75" customHeight="1" x14ac:dyDescent="0.25">
      <c r="A44" s="288">
        <v>15</v>
      </c>
      <c r="B44" s="2" t="s">
        <v>10</v>
      </c>
      <c r="C44" s="288">
        <v>1</v>
      </c>
      <c r="D44" s="287" t="s">
        <v>50</v>
      </c>
      <c r="E44" s="110"/>
    </row>
    <row r="45" spans="1:5" ht="12.95" customHeight="1" x14ac:dyDescent="0.25">
      <c r="C45">
        <v>3</v>
      </c>
      <c r="D45" t="s">
        <v>266</v>
      </c>
      <c r="E45" s="110"/>
    </row>
    <row r="46" spans="1:5" ht="12.95" customHeight="1" x14ac:dyDescent="0.25">
      <c r="A46">
        <v>16</v>
      </c>
      <c r="B46" t="s">
        <v>11</v>
      </c>
      <c r="C46">
        <v>1</v>
      </c>
      <c r="D46" t="s">
        <v>51</v>
      </c>
      <c r="E46" s="110"/>
    </row>
    <row r="47" spans="1:5" ht="12.95" customHeight="1" x14ac:dyDescent="0.25">
      <c r="A47">
        <v>19</v>
      </c>
      <c r="B47" t="s">
        <v>12</v>
      </c>
      <c r="C47">
        <v>1</v>
      </c>
      <c r="D47" s="2" t="s">
        <v>52</v>
      </c>
      <c r="E47" s="110"/>
    </row>
    <row r="48" spans="1:5" ht="12.95" customHeight="1" x14ac:dyDescent="0.25">
      <c r="A48">
        <v>20</v>
      </c>
      <c r="B48" t="s">
        <v>267</v>
      </c>
      <c r="C48" s="78">
        <v>1</v>
      </c>
      <c r="D48" t="s">
        <v>273</v>
      </c>
      <c r="E48" s="110"/>
    </row>
    <row r="49" spans="1:5" ht="12.95" customHeight="1" x14ac:dyDescent="0.25">
      <c r="C49" s="78">
        <v>2</v>
      </c>
      <c r="D49" t="s">
        <v>274</v>
      </c>
      <c r="E49" s="110"/>
    </row>
    <row r="50" spans="1:5" ht="12.95" customHeight="1" x14ac:dyDescent="0.25">
      <c r="C50" s="78">
        <v>3</v>
      </c>
      <c r="D50" t="s">
        <v>275</v>
      </c>
      <c r="E50" s="110"/>
    </row>
    <row r="51" spans="1:5" ht="12.95" customHeight="1" x14ac:dyDescent="0.25">
      <c r="A51">
        <v>50</v>
      </c>
      <c r="B51" t="s">
        <v>268</v>
      </c>
      <c r="C51">
        <v>1</v>
      </c>
      <c r="D51" t="s">
        <v>269</v>
      </c>
      <c r="E51" s="110"/>
    </row>
    <row r="52" spans="1:5" ht="12.95" customHeight="1" x14ac:dyDescent="0.25">
      <c r="C52">
        <v>2</v>
      </c>
      <c r="D52" t="s">
        <v>270</v>
      </c>
      <c r="E52" s="110"/>
    </row>
  </sheetData>
  <customSheetViews>
    <customSheetView guid="{FD66CCA4-E734-40F6-A42D-704ADC03C8FF}" showPageBreaks="1" fitToPage="1" printArea="1" hiddenColumns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7" orientation="portrait" r:id="rId1"/>
      <headerFooter alignWithMargins="0">
        <oddFooter>&amp;L&amp;"Tahoma,Corsivo"&amp;8Elenco Processi&amp;R&amp;P</oddFooter>
      </headerFooter>
    </customSheetView>
    <customSheetView guid="{0CDFE071-D2BF-4AC9-96FE-3C7CC2EB89D1}" showPageBreaks="1" fitToPage="1" printArea="1" hiddenColumns="1">
      <selection activeCell="E2" sqref="E2:E48"/>
      <pageMargins left="0.39370078740157483" right="0.39370078740157483" top="0.67" bottom="0.19685039370078741" header="0.19685039370078741" footer="0.19685039370078741"/>
      <pageSetup paperSize="9" scale="56" orientation="portrait" r:id="rId2"/>
      <headerFooter alignWithMargins="0">
        <oddFooter>&amp;L&amp;"Tahoma,Corsivo"&amp;8Elenco Processi&amp;R&amp;P</oddFooter>
      </headerFooter>
    </customSheetView>
    <customSheetView guid="{5274FD7E-76C2-47C3-8C9C-C2C181076605}" showPageBreaks="1" fitToPage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6" orientation="portrait" r:id="rId3"/>
      <headerFooter alignWithMargins="0">
        <oddFooter>&amp;L&amp;"Tahoma,Corsivo"&amp;8Elenco Processi&amp;R&amp;P</oddFooter>
      </headerFooter>
    </customSheetView>
  </customSheetViews>
  <phoneticPr fontId="24" type="noConversion"/>
  <pageMargins left="0.39370078740157483" right="0.39370078740157483" top="0.6692913385826772" bottom="0.19685039370078741" header="0.19685039370078741" footer="0.19685039370078741"/>
  <pageSetup paperSize="9" scale="56" orientation="portrait" r:id="rId4"/>
  <headerFooter alignWithMargins="0">
    <oddHeader xml:space="preserve">&amp;C
COMUNE DI BORRIANA
</oddHeader>
    <oddFooter>&amp;L&amp;"Tahoma,Corsivo"&amp;8Elenco Processi&amp;R&amp;P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WhiteSpace="0" zoomScaleNormal="100" workbookViewId="0">
      <selection sqref="A1:J1"/>
    </sheetView>
  </sheetViews>
  <sheetFormatPr defaultRowHeight="12.75" x14ac:dyDescent="0.2"/>
  <cols>
    <col min="1" max="7" width="9.140625" style="5"/>
    <col min="8" max="8" width="10.140625" style="5" bestFit="1" customWidth="1"/>
    <col min="9" max="9" width="9.140625" style="5"/>
    <col min="10" max="10" width="9.7109375" style="5" customWidth="1"/>
    <col min="11" max="11" width="11.42578125" style="5" customWidth="1"/>
    <col min="12" max="12" width="13.85546875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55" t="s">
        <v>95</v>
      </c>
      <c r="L1" s="56">
        <v>2019</v>
      </c>
    </row>
    <row r="2" spans="1:15" ht="24.75" customHeight="1" thickBot="1" x14ac:dyDescent="0.25">
      <c r="A2" s="301" t="s">
        <v>226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5" ht="13.5" customHeight="1" x14ac:dyDescent="0.2">
      <c r="A3" s="304" t="s">
        <v>227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27"/>
    </row>
    <row r="4" spans="1:15" ht="15" customHeight="1" x14ac:dyDescent="0.2">
      <c r="A4" s="307" t="s">
        <v>98</v>
      </c>
      <c r="B4" s="308"/>
      <c r="C4" s="308"/>
      <c r="D4" s="308"/>
      <c r="E4" s="309">
        <v>2016</v>
      </c>
      <c r="F4" s="309"/>
      <c r="G4" s="309">
        <v>2017</v>
      </c>
      <c r="H4" s="309"/>
      <c r="I4" s="309">
        <v>2018</v>
      </c>
      <c r="J4" s="309"/>
      <c r="K4" s="310">
        <v>2019</v>
      </c>
      <c r="L4" s="311"/>
      <c r="M4" s="27"/>
      <c r="N4" s="6"/>
    </row>
    <row r="5" spans="1:15" ht="12.75" customHeight="1" x14ac:dyDescent="0.2">
      <c r="A5" s="312" t="s">
        <v>228</v>
      </c>
      <c r="B5" s="313"/>
      <c r="C5" s="313"/>
      <c r="D5" s="313"/>
      <c r="E5" s="319">
        <v>1</v>
      </c>
      <c r="F5" s="320"/>
      <c r="G5" s="319">
        <v>1</v>
      </c>
      <c r="H5" s="320"/>
      <c r="I5" s="319">
        <v>1</v>
      </c>
      <c r="J5" s="320"/>
      <c r="K5" s="314">
        <v>1</v>
      </c>
      <c r="L5" s="315"/>
    </row>
    <row r="6" spans="1:15" ht="12.75" customHeight="1" x14ac:dyDescent="0.2">
      <c r="A6" s="321" t="s">
        <v>229</v>
      </c>
      <c r="B6" s="322"/>
      <c r="C6" s="322"/>
      <c r="D6" s="322"/>
      <c r="E6" s="319">
        <v>3</v>
      </c>
      <c r="F6" s="320"/>
      <c r="G6" s="319">
        <v>3</v>
      </c>
      <c r="H6" s="320"/>
      <c r="I6" s="319">
        <v>3</v>
      </c>
      <c r="J6" s="320"/>
      <c r="K6" s="314">
        <v>3</v>
      </c>
      <c r="L6" s="315"/>
      <c r="N6" s="6"/>
    </row>
    <row r="7" spans="1:15" x14ac:dyDescent="0.2">
      <c r="A7" s="321" t="s">
        <v>230</v>
      </c>
      <c r="B7" s="322"/>
      <c r="C7" s="322"/>
      <c r="D7" s="322"/>
      <c r="E7" s="319">
        <v>1</v>
      </c>
      <c r="F7" s="320"/>
      <c r="G7" s="319">
        <v>1</v>
      </c>
      <c r="H7" s="320"/>
      <c r="I7" s="319">
        <v>1</v>
      </c>
      <c r="J7" s="320"/>
      <c r="K7" s="314">
        <v>1</v>
      </c>
      <c r="L7" s="315"/>
    </row>
    <row r="8" spans="1:15" x14ac:dyDescent="0.2">
      <c r="A8" s="316" t="s">
        <v>231</v>
      </c>
      <c r="B8" s="317"/>
      <c r="C8" s="317"/>
      <c r="D8" s="317"/>
      <c r="E8" s="318">
        <f>SUM(E5:F7)</f>
        <v>5</v>
      </c>
      <c r="F8" s="318"/>
      <c r="G8" s="318">
        <f>SUM(G5:H7)</f>
        <v>5</v>
      </c>
      <c r="H8" s="318"/>
      <c r="I8" s="318">
        <f>SUM(I5:J7)</f>
        <v>5</v>
      </c>
      <c r="J8" s="318"/>
      <c r="K8" s="318">
        <f>SUM(K5:L7)</f>
        <v>5</v>
      </c>
      <c r="L8" s="318"/>
    </row>
    <row r="9" spans="1:15" s="16" customFormat="1" ht="22.5" customHeight="1" x14ac:dyDescent="0.2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6"/>
    </row>
    <row r="10" spans="1:15" x14ac:dyDescent="0.2">
      <c r="A10" s="327" t="s">
        <v>232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9"/>
    </row>
    <row r="11" spans="1:15" x14ac:dyDescent="0.2">
      <c r="A11" s="307" t="s">
        <v>98</v>
      </c>
      <c r="B11" s="308"/>
      <c r="C11" s="308"/>
      <c r="D11" s="308"/>
      <c r="E11" s="309">
        <f>$L$1 - 3</f>
        <v>2016</v>
      </c>
      <c r="F11" s="309"/>
      <c r="G11" s="309">
        <f>$L$1-2</f>
        <v>2017</v>
      </c>
      <c r="H11" s="309"/>
      <c r="I11" s="309">
        <f>$L$1-1</f>
        <v>2018</v>
      </c>
      <c r="J11" s="309"/>
      <c r="K11" s="310">
        <f>$L$1</f>
        <v>2019</v>
      </c>
      <c r="L11" s="311"/>
    </row>
    <row r="12" spans="1:15" x14ac:dyDescent="0.2">
      <c r="A12" s="312" t="s">
        <v>228</v>
      </c>
      <c r="B12" s="313"/>
      <c r="C12" s="313"/>
      <c r="D12" s="313"/>
      <c r="E12" s="323">
        <v>63</v>
      </c>
      <c r="F12" s="323"/>
      <c r="G12" s="323">
        <v>64</v>
      </c>
      <c r="H12" s="323"/>
      <c r="I12" s="323">
        <v>65</v>
      </c>
      <c r="J12" s="323"/>
      <c r="K12" s="314">
        <v>66</v>
      </c>
      <c r="L12" s="315"/>
    </row>
    <row r="13" spans="1:15" x14ac:dyDescent="0.2">
      <c r="A13" s="321" t="s">
        <v>229</v>
      </c>
      <c r="B13" s="322"/>
      <c r="C13" s="322"/>
      <c r="D13" s="322"/>
      <c r="E13" s="323">
        <v>44.67</v>
      </c>
      <c r="F13" s="323"/>
      <c r="G13" s="323">
        <v>45.67</v>
      </c>
      <c r="H13" s="323"/>
      <c r="I13" s="323">
        <v>46.67</v>
      </c>
      <c r="J13" s="323"/>
      <c r="K13" s="314">
        <v>47.67</v>
      </c>
      <c r="L13" s="315"/>
    </row>
    <row r="14" spans="1:15" x14ac:dyDescent="0.2">
      <c r="A14" s="321" t="s">
        <v>230</v>
      </c>
      <c r="B14" s="322"/>
      <c r="C14" s="322"/>
      <c r="D14" s="322"/>
      <c r="E14" s="319">
        <v>48</v>
      </c>
      <c r="F14" s="320"/>
      <c r="G14" s="319">
        <v>49</v>
      </c>
      <c r="H14" s="320"/>
      <c r="I14" s="319">
        <v>50</v>
      </c>
      <c r="J14" s="320"/>
      <c r="K14" s="314">
        <v>51</v>
      </c>
      <c r="L14" s="315"/>
    </row>
    <row r="15" spans="1:15" x14ac:dyDescent="0.2">
      <c r="A15" s="316" t="s">
        <v>233</v>
      </c>
      <c r="B15" s="317"/>
      <c r="C15" s="317"/>
      <c r="D15" s="317"/>
      <c r="E15" s="330">
        <f>SUM(E12:F14)/3</f>
        <v>51.890000000000008</v>
      </c>
      <c r="F15" s="330"/>
      <c r="G15" s="330">
        <f>SUM(G12:H14)/3</f>
        <v>52.890000000000008</v>
      </c>
      <c r="H15" s="330"/>
      <c r="I15" s="330">
        <f>SUM(I12:J14)/3</f>
        <v>53.890000000000008</v>
      </c>
      <c r="J15" s="330"/>
      <c r="K15" s="330">
        <f>SUM(K12:L14)/3</f>
        <v>54.890000000000008</v>
      </c>
      <c r="L15" s="333"/>
      <c r="O15" s="47"/>
    </row>
    <row r="16" spans="1:15" ht="32.25" customHeight="1" x14ac:dyDescent="0.2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</row>
    <row r="17" spans="1:13" x14ac:dyDescent="0.2">
      <c r="A17" s="327" t="s">
        <v>234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9"/>
    </row>
    <row r="18" spans="1:13" x14ac:dyDescent="0.2">
      <c r="A18" s="307" t="s">
        <v>98</v>
      </c>
      <c r="B18" s="308"/>
      <c r="C18" s="308"/>
      <c r="D18" s="308"/>
      <c r="E18" s="309">
        <f>$L$1 - 3</f>
        <v>2016</v>
      </c>
      <c r="F18" s="309"/>
      <c r="G18" s="309">
        <f>$L$1-2</f>
        <v>2017</v>
      </c>
      <c r="H18" s="309"/>
      <c r="I18" s="309">
        <f>$L$1-1</f>
        <v>2018</v>
      </c>
      <c r="J18" s="309"/>
      <c r="K18" s="310">
        <f>$L$1</f>
        <v>2019</v>
      </c>
      <c r="L18" s="311"/>
    </row>
    <row r="19" spans="1:13" ht="15" customHeight="1" x14ac:dyDescent="0.2">
      <c r="A19" s="312" t="s">
        <v>235</v>
      </c>
      <c r="B19" s="313"/>
      <c r="C19" s="313"/>
      <c r="D19" s="313"/>
      <c r="E19" s="334">
        <v>7.7799999999999994E-2</v>
      </c>
      <c r="F19" s="335"/>
      <c r="G19" s="331">
        <v>7.7799999999999994E-2</v>
      </c>
      <c r="H19" s="332"/>
      <c r="I19" s="331">
        <v>7.7799999999999994E-2</v>
      </c>
      <c r="J19" s="332"/>
      <c r="K19" s="339">
        <v>7.7799999999999994E-2</v>
      </c>
      <c r="L19" s="340"/>
      <c r="M19" s="114"/>
    </row>
    <row r="20" spans="1:13" ht="15.75" customHeight="1" thickBot="1" x14ac:dyDescent="0.25">
      <c r="A20" s="341" t="s">
        <v>236</v>
      </c>
      <c r="B20" s="342"/>
      <c r="C20" s="342"/>
      <c r="D20" s="342"/>
      <c r="E20" s="347">
        <v>2.3800000000000002E-2</v>
      </c>
      <c r="F20" s="348"/>
      <c r="G20" s="343">
        <v>2.3800000000000002E-2</v>
      </c>
      <c r="H20" s="344"/>
      <c r="I20" s="343">
        <v>2.3800000000000002E-2</v>
      </c>
      <c r="J20" s="344"/>
      <c r="K20" s="345">
        <v>2.3800000000000002E-2</v>
      </c>
      <c r="L20" s="346"/>
      <c r="M20" s="114"/>
    </row>
    <row r="21" spans="1:13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3" x14ac:dyDescent="0.2">
      <c r="A22" s="336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8"/>
    </row>
    <row r="23" spans="1:13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3" ht="13.5" thickBo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3" x14ac:dyDescent="0.2">
      <c r="A25" s="304" t="s">
        <v>237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6"/>
    </row>
    <row r="26" spans="1:13" x14ac:dyDescent="0.2">
      <c r="A26" s="307" t="s">
        <v>98</v>
      </c>
      <c r="B26" s="308"/>
      <c r="C26" s="308"/>
      <c r="D26" s="308"/>
      <c r="E26" s="309">
        <f>$L$1 - 3</f>
        <v>2016</v>
      </c>
      <c r="F26" s="309"/>
      <c r="G26" s="309">
        <f>$L$1-2</f>
        <v>2017</v>
      </c>
      <c r="H26" s="309"/>
      <c r="I26" s="309">
        <f>$L$1-1</f>
        <v>2018</v>
      </c>
      <c r="J26" s="309"/>
      <c r="K26" s="310">
        <f>$L$1</f>
        <v>2019</v>
      </c>
      <c r="L26" s="311"/>
    </row>
    <row r="27" spans="1:13" ht="12.75" customHeight="1" x14ac:dyDescent="0.2">
      <c r="A27" s="312" t="s">
        <v>238</v>
      </c>
      <c r="B27" s="313"/>
      <c r="C27" s="313"/>
      <c r="D27" s="313"/>
      <c r="E27" s="355">
        <v>153213.06</v>
      </c>
      <c r="F27" s="356"/>
      <c r="G27" s="355">
        <v>142353.29999999999</v>
      </c>
      <c r="H27" s="356"/>
      <c r="I27" s="355">
        <v>136637.18</v>
      </c>
      <c r="J27" s="356"/>
      <c r="K27" s="353">
        <v>140901.59</v>
      </c>
      <c r="L27" s="354"/>
    </row>
    <row r="28" spans="1:13" ht="12.75" customHeight="1" x14ac:dyDescent="0.2">
      <c r="A28" s="312" t="s">
        <v>239</v>
      </c>
      <c r="B28" s="313"/>
      <c r="C28" s="313"/>
      <c r="D28" s="313"/>
      <c r="E28" s="355">
        <v>0</v>
      </c>
      <c r="F28" s="356"/>
      <c r="G28" s="355">
        <v>0</v>
      </c>
      <c r="H28" s="356"/>
      <c r="I28" s="355">
        <v>200</v>
      </c>
      <c r="J28" s="356"/>
      <c r="K28" s="353">
        <v>200</v>
      </c>
      <c r="L28" s="354"/>
    </row>
    <row r="29" spans="1:13" ht="12.75" customHeight="1" thickBot="1" x14ac:dyDescent="0.25">
      <c r="A29" s="349" t="s">
        <v>240</v>
      </c>
      <c r="B29" s="350"/>
      <c r="C29" s="350"/>
      <c r="D29" s="350"/>
      <c r="E29" s="351">
        <v>0</v>
      </c>
      <c r="F29" s="352"/>
      <c r="G29" s="351">
        <v>0</v>
      </c>
      <c r="H29" s="352"/>
      <c r="I29" s="351">
        <v>200</v>
      </c>
      <c r="J29" s="352"/>
      <c r="K29" s="357">
        <v>200</v>
      </c>
      <c r="L29" s="358"/>
    </row>
    <row r="30" spans="1:13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3" ht="13.5" thickBot="1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3" x14ac:dyDescent="0.2">
      <c r="A32" s="372" t="s">
        <v>241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4"/>
    </row>
    <row r="33" spans="1:13" x14ac:dyDescent="0.2">
      <c r="A33" s="359" t="s">
        <v>98</v>
      </c>
      <c r="B33" s="360"/>
      <c r="C33" s="360"/>
      <c r="D33" s="361"/>
      <c r="E33" s="309">
        <f>$L$1-3</f>
        <v>2016</v>
      </c>
      <c r="F33" s="309"/>
      <c r="G33" s="309">
        <f>$L$1-2</f>
        <v>2017</v>
      </c>
      <c r="H33" s="309"/>
      <c r="I33" s="309">
        <f>$L$1-1</f>
        <v>2018</v>
      </c>
      <c r="J33" s="309"/>
      <c r="K33" s="309">
        <f>$L$1</f>
        <v>2019</v>
      </c>
      <c r="L33" s="382"/>
    </row>
    <row r="34" spans="1:13" ht="12.75" customHeight="1" x14ac:dyDescent="0.2">
      <c r="A34" s="383" t="s">
        <v>242</v>
      </c>
      <c r="B34" s="384"/>
      <c r="C34" s="384"/>
      <c r="D34" s="385"/>
      <c r="E34" s="386">
        <f>E27/'Economico Patrimoniale'!E19</f>
        <v>0.2813251429402846</v>
      </c>
      <c r="F34" s="386"/>
      <c r="G34" s="386">
        <f>G27/'Economico Patrimoniale'!G19</f>
        <v>0.26985587016463042</v>
      </c>
      <c r="H34" s="386"/>
      <c r="I34" s="386">
        <f>I27/'Economico Patrimoniale'!I19</f>
        <v>0.24650684704758929</v>
      </c>
      <c r="J34" s="386"/>
      <c r="K34" s="387">
        <f>K27/'Economico Patrimoniale'!K19</f>
        <v>0.24912685030072845</v>
      </c>
      <c r="L34" s="388"/>
    </row>
    <row r="35" spans="1:13" ht="12.75" customHeight="1" x14ac:dyDescent="0.2">
      <c r="A35" s="379" t="s">
        <v>203</v>
      </c>
      <c r="B35" s="380"/>
      <c r="C35" s="380"/>
      <c r="D35" s="381"/>
      <c r="E35" s="386"/>
      <c r="F35" s="386"/>
      <c r="G35" s="386"/>
      <c r="H35" s="386"/>
      <c r="I35" s="386"/>
      <c r="J35" s="386"/>
      <c r="K35" s="387"/>
      <c r="L35" s="388"/>
    </row>
    <row r="36" spans="1:13" ht="12.75" customHeight="1" x14ac:dyDescent="0.2">
      <c r="A36" s="362" t="s">
        <v>243</v>
      </c>
      <c r="B36" s="363"/>
      <c r="C36" s="363"/>
      <c r="D36" s="364"/>
      <c r="E36" s="386"/>
      <c r="F36" s="386"/>
      <c r="G36" s="386"/>
      <c r="H36" s="386"/>
      <c r="I36" s="386"/>
      <c r="J36" s="386"/>
      <c r="K36" s="387"/>
      <c r="L36" s="388"/>
    </row>
    <row r="37" spans="1:13" ht="12.75" customHeight="1" x14ac:dyDescent="0.2">
      <c r="A37" s="383" t="s">
        <v>244</v>
      </c>
      <c r="B37" s="384"/>
      <c r="C37" s="384"/>
      <c r="D37" s="385"/>
      <c r="E37" s="389">
        <f>E27/E8</f>
        <v>30642.612000000001</v>
      </c>
      <c r="F37" s="390"/>
      <c r="G37" s="389">
        <f>G27/G8</f>
        <v>28470.659999999996</v>
      </c>
      <c r="H37" s="390"/>
      <c r="I37" s="389">
        <f>I27/I8</f>
        <v>27327.435999999998</v>
      </c>
      <c r="J37" s="390"/>
      <c r="K37" s="375">
        <f>K27/K8</f>
        <v>28180.317999999999</v>
      </c>
      <c r="L37" s="376"/>
    </row>
    <row r="38" spans="1:13" ht="12.75" customHeight="1" x14ac:dyDescent="0.2">
      <c r="A38" s="379" t="s">
        <v>203</v>
      </c>
      <c r="B38" s="380"/>
      <c r="C38" s="380"/>
      <c r="D38" s="381"/>
      <c r="E38" s="391"/>
      <c r="F38" s="392"/>
      <c r="G38" s="391"/>
      <c r="H38" s="392"/>
      <c r="I38" s="391"/>
      <c r="J38" s="392"/>
      <c r="K38" s="377"/>
      <c r="L38" s="378"/>
    </row>
    <row r="39" spans="1:13" ht="12.75" customHeight="1" x14ac:dyDescent="0.2">
      <c r="A39" s="362" t="s">
        <v>245</v>
      </c>
      <c r="B39" s="363"/>
      <c r="C39" s="363"/>
      <c r="D39" s="364"/>
      <c r="E39" s="391"/>
      <c r="F39" s="392"/>
      <c r="G39" s="391"/>
      <c r="H39" s="392"/>
      <c r="I39" s="391"/>
      <c r="J39" s="392"/>
      <c r="K39" s="377"/>
      <c r="L39" s="378"/>
    </row>
    <row r="40" spans="1:13" ht="12.75" customHeight="1" x14ac:dyDescent="0.2">
      <c r="A40" s="365" t="s">
        <v>246</v>
      </c>
      <c r="B40" s="366"/>
      <c r="C40" s="366"/>
      <c r="D40" s="367"/>
      <c r="E40" s="368">
        <f>E27/Caratteristiche!G5</f>
        <v>170.99671874999999</v>
      </c>
      <c r="F40" s="369"/>
      <c r="G40" s="368">
        <f>G27/Caratteristiche!I5</f>
        <v>160.30777027027025</v>
      </c>
      <c r="H40" s="369"/>
      <c r="I40" s="368">
        <f>I27/Caratteristiche!K5</f>
        <v>156.15677714285712</v>
      </c>
      <c r="J40" s="369"/>
      <c r="K40" s="375">
        <f>K27/Caratteristiche!M5</f>
        <v>161.03038857142857</v>
      </c>
      <c r="L40" s="376"/>
    </row>
    <row r="41" spans="1:13" ht="12.75" customHeight="1" x14ac:dyDescent="0.2">
      <c r="A41" s="379" t="s">
        <v>203</v>
      </c>
      <c r="B41" s="380"/>
      <c r="C41" s="380"/>
      <c r="D41" s="381"/>
      <c r="E41" s="370"/>
      <c r="F41" s="371"/>
      <c r="G41" s="370"/>
      <c r="H41" s="371"/>
      <c r="I41" s="370"/>
      <c r="J41" s="371"/>
      <c r="K41" s="377"/>
      <c r="L41" s="378"/>
    </row>
    <row r="42" spans="1:13" ht="13.5" customHeight="1" x14ac:dyDescent="0.2">
      <c r="A42" s="362" t="s">
        <v>97</v>
      </c>
      <c r="B42" s="363"/>
      <c r="C42" s="363"/>
      <c r="D42" s="364"/>
      <c r="E42" s="370"/>
      <c r="F42" s="371"/>
      <c r="G42" s="370"/>
      <c r="H42" s="371"/>
      <c r="I42" s="370"/>
      <c r="J42" s="371"/>
      <c r="K42" s="377"/>
      <c r="L42" s="378"/>
    </row>
    <row r="43" spans="1:13" ht="12.75" customHeight="1" x14ac:dyDescent="0.2">
      <c r="A43" s="365" t="s">
        <v>247</v>
      </c>
      <c r="B43" s="366"/>
      <c r="C43" s="366"/>
      <c r="D43" s="367"/>
      <c r="E43" s="393">
        <f>Caratteristiche!G5/Organizzazione!E8</f>
        <v>179.2</v>
      </c>
      <c r="F43" s="393"/>
      <c r="G43" s="393">
        <f>Caratteristiche!I5/Organizzazione!G8</f>
        <v>177.6</v>
      </c>
      <c r="H43" s="393"/>
      <c r="I43" s="393">
        <f>Caratteristiche!K5/Organizzazione!I8</f>
        <v>175</v>
      </c>
      <c r="J43" s="393"/>
      <c r="K43" s="394">
        <f>Caratteristiche!M5/Organizzazione!K8</f>
        <v>175</v>
      </c>
      <c r="L43" s="395"/>
    </row>
    <row r="44" spans="1:13" ht="12.75" customHeight="1" x14ac:dyDescent="0.2">
      <c r="A44" s="379" t="s">
        <v>97</v>
      </c>
      <c r="B44" s="380"/>
      <c r="C44" s="380"/>
      <c r="D44" s="381"/>
      <c r="E44" s="393"/>
      <c r="F44" s="393"/>
      <c r="G44" s="393"/>
      <c r="H44" s="393"/>
      <c r="I44" s="393"/>
      <c r="J44" s="393"/>
      <c r="K44" s="396"/>
      <c r="L44" s="397"/>
      <c r="M44" s="57"/>
    </row>
    <row r="45" spans="1:13" ht="12.75" customHeight="1" x14ac:dyDescent="0.2">
      <c r="A45" s="362" t="s">
        <v>245</v>
      </c>
      <c r="B45" s="363"/>
      <c r="C45" s="363"/>
      <c r="D45" s="364"/>
      <c r="E45" s="393"/>
      <c r="F45" s="393"/>
      <c r="G45" s="393"/>
      <c r="H45" s="393"/>
      <c r="I45" s="393"/>
      <c r="J45" s="393"/>
      <c r="K45" s="396"/>
      <c r="L45" s="397"/>
    </row>
    <row r="46" spans="1:13" ht="12.75" customHeight="1" x14ac:dyDescent="0.2">
      <c r="A46" s="383" t="s">
        <v>248</v>
      </c>
      <c r="B46" s="384"/>
      <c r="C46" s="384"/>
      <c r="D46" s="385"/>
      <c r="E46" s="386">
        <f>E5/E8</f>
        <v>0.2</v>
      </c>
      <c r="F46" s="386"/>
      <c r="G46" s="386">
        <f>G5/G8</f>
        <v>0.2</v>
      </c>
      <c r="H46" s="386"/>
      <c r="I46" s="386">
        <f>I5/I8</f>
        <v>0.2</v>
      </c>
      <c r="J46" s="386"/>
      <c r="K46" s="387">
        <f>K5/K8</f>
        <v>0.2</v>
      </c>
      <c r="L46" s="388"/>
    </row>
    <row r="47" spans="1:13" ht="12.75" customHeight="1" x14ac:dyDescent="0.2">
      <c r="A47" s="379" t="s">
        <v>249</v>
      </c>
      <c r="B47" s="380"/>
      <c r="C47" s="380"/>
      <c r="D47" s="381"/>
      <c r="E47" s="386"/>
      <c r="F47" s="386"/>
      <c r="G47" s="386"/>
      <c r="H47" s="386"/>
      <c r="I47" s="386"/>
      <c r="J47" s="386"/>
      <c r="K47" s="387"/>
      <c r="L47" s="388"/>
    </row>
    <row r="48" spans="1:13" ht="12.75" customHeight="1" x14ac:dyDescent="0.2">
      <c r="A48" s="362" t="s">
        <v>245</v>
      </c>
      <c r="B48" s="363"/>
      <c r="C48" s="363"/>
      <c r="D48" s="364"/>
      <c r="E48" s="386"/>
      <c r="F48" s="386"/>
      <c r="G48" s="386"/>
      <c r="H48" s="386"/>
      <c r="I48" s="386"/>
      <c r="J48" s="386"/>
      <c r="K48" s="387"/>
      <c r="L48" s="388"/>
    </row>
    <row r="49" spans="1:12" ht="12.75" customHeight="1" x14ac:dyDescent="0.2">
      <c r="A49" s="365" t="s">
        <v>250</v>
      </c>
      <c r="B49" s="366"/>
      <c r="C49" s="366"/>
      <c r="D49" s="367"/>
      <c r="E49" s="386">
        <f>E6/E8</f>
        <v>0.6</v>
      </c>
      <c r="F49" s="386"/>
      <c r="G49" s="386">
        <f>G6/G8</f>
        <v>0.6</v>
      </c>
      <c r="H49" s="386"/>
      <c r="I49" s="386">
        <f>I6/I8</f>
        <v>0.6</v>
      </c>
      <c r="J49" s="386"/>
      <c r="K49" s="387">
        <f>K6/K8</f>
        <v>0.6</v>
      </c>
      <c r="L49" s="388"/>
    </row>
    <row r="50" spans="1:12" ht="12.75" customHeight="1" x14ac:dyDescent="0.2">
      <c r="A50" s="379" t="s">
        <v>251</v>
      </c>
      <c r="B50" s="380"/>
      <c r="C50" s="380"/>
      <c r="D50" s="381"/>
      <c r="E50" s="386"/>
      <c r="F50" s="386"/>
      <c r="G50" s="386"/>
      <c r="H50" s="386"/>
      <c r="I50" s="386"/>
      <c r="J50" s="386"/>
      <c r="K50" s="387"/>
      <c r="L50" s="388"/>
    </row>
    <row r="51" spans="1:12" ht="13.5" customHeight="1" x14ac:dyDescent="0.2">
      <c r="A51" s="398" t="s">
        <v>245</v>
      </c>
      <c r="B51" s="380"/>
      <c r="C51" s="380"/>
      <c r="D51" s="381"/>
      <c r="E51" s="386"/>
      <c r="F51" s="386"/>
      <c r="G51" s="386"/>
      <c r="H51" s="386"/>
      <c r="I51" s="386"/>
      <c r="J51" s="386"/>
      <c r="K51" s="387"/>
      <c r="L51" s="388"/>
    </row>
    <row r="52" spans="1:12" ht="13.15" customHeight="1" x14ac:dyDescent="0.2">
      <c r="A52" s="383" t="s">
        <v>252</v>
      </c>
      <c r="B52" s="384"/>
      <c r="C52" s="384"/>
      <c r="D52" s="385"/>
      <c r="E52" s="386" t="e">
        <f>E29/E28</f>
        <v>#DIV/0!</v>
      </c>
      <c r="F52" s="386"/>
      <c r="G52" s="386" t="e">
        <f>G29/G28</f>
        <v>#DIV/0!</v>
      </c>
      <c r="H52" s="386"/>
      <c r="I52" s="386">
        <f>I29/I28</f>
        <v>1</v>
      </c>
      <c r="J52" s="386"/>
      <c r="K52" s="399">
        <f>K29/K28</f>
        <v>1</v>
      </c>
      <c r="L52" s="388"/>
    </row>
    <row r="53" spans="1:12" ht="13.15" customHeight="1" x14ac:dyDescent="0.2">
      <c r="A53" s="379" t="s">
        <v>253</v>
      </c>
      <c r="B53" s="380"/>
      <c r="C53" s="380"/>
      <c r="D53" s="381"/>
      <c r="E53" s="386"/>
      <c r="F53" s="386"/>
      <c r="G53" s="386"/>
      <c r="H53" s="386"/>
      <c r="I53" s="386"/>
      <c r="J53" s="386"/>
      <c r="K53" s="399"/>
      <c r="L53" s="388"/>
    </row>
    <row r="54" spans="1:12" ht="13.15" customHeight="1" x14ac:dyDescent="0.2">
      <c r="A54" s="362" t="s">
        <v>254</v>
      </c>
      <c r="B54" s="363"/>
      <c r="C54" s="363"/>
      <c r="D54" s="364"/>
      <c r="E54" s="386"/>
      <c r="F54" s="386"/>
      <c r="G54" s="386"/>
      <c r="H54" s="386"/>
      <c r="I54" s="386"/>
      <c r="J54" s="386"/>
      <c r="K54" s="399"/>
      <c r="L54" s="388"/>
    </row>
    <row r="55" spans="1:12" ht="13.15" customHeight="1" x14ac:dyDescent="0.2">
      <c r="A55" s="383" t="s">
        <v>255</v>
      </c>
      <c r="B55" s="384"/>
      <c r="C55" s="384"/>
      <c r="D55" s="385"/>
      <c r="E55" s="371">
        <f>E29/E8</f>
        <v>0</v>
      </c>
      <c r="F55" s="371"/>
      <c r="G55" s="371">
        <f>G29/G8</f>
        <v>0</v>
      </c>
      <c r="H55" s="371"/>
      <c r="I55" s="371">
        <f>I29/I8</f>
        <v>40</v>
      </c>
      <c r="J55" s="371"/>
      <c r="K55" s="406">
        <f>K28/K8</f>
        <v>40</v>
      </c>
      <c r="L55" s="407"/>
    </row>
    <row r="56" spans="1:12" ht="13.15" customHeight="1" x14ac:dyDescent="0.2">
      <c r="A56" s="379" t="s">
        <v>256</v>
      </c>
      <c r="B56" s="380"/>
      <c r="C56" s="380"/>
      <c r="D56" s="381"/>
      <c r="E56" s="371"/>
      <c r="F56" s="371"/>
      <c r="G56" s="371"/>
      <c r="H56" s="371"/>
      <c r="I56" s="371"/>
      <c r="J56" s="371"/>
      <c r="K56" s="406"/>
      <c r="L56" s="407"/>
    </row>
    <row r="57" spans="1:12" ht="13.15" customHeight="1" x14ac:dyDescent="0.2">
      <c r="A57" s="362" t="s">
        <v>245</v>
      </c>
      <c r="B57" s="363"/>
      <c r="C57" s="363"/>
      <c r="D57" s="364"/>
      <c r="E57" s="371"/>
      <c r="F57" s="371"/>
      <c r="G57" s="371"/>
      <c r="H57" s="371"/>
      <c r="I57" s="371"/>
      <c r="J57" s="371"/>
      <c r="K57" s="406"/>
      <c r="L57" s="407"/>
    </row>
    <row r="58" spans="1:12" ht="13.15" customHeight="1" x14ac:dyDescent="0.2">
      <c r="A58" s="365" t="s">
        <v>257</v>
      </c>
      <c r="B58" s="366"/>
      <c r="C58" s="366"/>
      <c r="D58" s="367"/>
      <c r="E58" s="386">
        <f>E29/E27</f>
        <v>0</v>
      </c>
      <c r="F58" s="386"/>
      <c r="G58" s="386">
        <f>G29/G27</f>
        <v>0</v>
      </c>
      <c r="H58" s="386"/>
      <c r="I58" s="386">
        <f>I29/I27</f>
        <v>1.463730442914586E-3</v>
      </c>
      <c r="J58" s="386"/>
      <c r="K58" s="399">
        <f>K28/K27</f>
        <v>1.4194303981949388E-3</v>
      </c>
      <c r="L58" s="388"/>
    </row>
    <row r="59" spans="1:12" ht="13.15" customHeight="1" x14ac:dyDescent="0.2">
      <c r="A59" s="379" t="s">
        <v>256</v>
      </c>
      <c r="B59" s="380"/>
      <c r="C59" s="380"/>
      <c r="D59" s="381"/>
      <c r="E59" s="386"/>
      <c r="F59" s="386"/>
      <c r="G59" s="386"/>
      <c r="H59" s="386"/>
      <c r="I59" s="386"/>
      <c r="J59" s="386"/>
      <c r="K59" s="399"/>
      <c r="L59" s="388"/>
    </row>
    <row r="60" spans="1:12" ht="13.9" customHeight="1" thickBot="1" x14ac:dyDescent="0.25">
      <c r="A60" s="403" t="s">
        <v>203</v>
      </c>
      <c r="B60" s="404"/>
      <c r="C60" s="404"/>
      <c r="D60" s="405"/>
      <c r="E60" s="400"/>
      <c r="F60" s="400"/>
      <c r="G60" s="400"/>
      <c r="H60" s="400"/>
      <c r="I60" s="400"/>
      <c r="J60" s="400"/>
      <c r="K60" s="401"/>
      <c r="L60" s="402"/>
    </row>
    <row r="63" spans="1:12" x14ac:dyDescent="0.2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</row>
  </sheetData>
  <customSheetViews>
    <customSheetView guid="{FD66CCA4-E734-40F6-A42D-704ADC03C8FF}" showPageBreaks="1" printArea="1" showRuler="0" topLeftCell="A7">
      <selection activeCell="S19" sqref="S1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1"/>
      <headerFooter alignWithMargins="0">
        <oddHeader>&amp;C&amp;B</oddHeader>
        <oddFooter>&amp;L&amp;"Tahoma,Corsivo"&amp;8&amp;F&amp;R&amp;P</oddFooter>
      </headerFooter>
    </customSheetView>
    <customSheetView guid="{0CDFE071-D2BF-4AC9-96FE-3C7CC2EB89D1}" showPageBreaks="1" printArea="1" topLeftCell="A13">
      <selection activeCell="E34" sqref="E34:F36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2"/>
      <headerFooter alignWithMargins="0">
        <oddHeader>&amp;C&amp;B</oddHeader>
        <oddFooter>&amp;L&amp;"Tahoma,Corsivo"&amp;8&amp;F&amp;R&amp;P</oddFooter>
      </headerFooter>
    </customSheetView>
    <customSheetView guid="{5274FD7E-76C2-47C3-8C9C-C2C181076605}" showPageBreaks="1" showRuler="0" topLeftCell="A49">
      <selection activeCell="N29" sqref="N2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3"/>
      <headerFooter alignWithMargins="0">
        <oddHeader>&amp;C&amp;B</oddHeader>
        <oddFooter>&amp;L&amp;"Tahoma,Corsivo"&amp;8&amp;F&amp;R&amp;P</oddFooter>
      </headerFooter>
    </customSheetView>
  </customSheetViews>
  <mergeCells count="164">
    <mergeCell ref="A63:L63"/>
    <mergeCell ref="A58:D58"/>
    <mergeCell ref="E58:F60"/>
    <mergeCell ref="G58:H60"/>
    <mergeCell ref="I58:J60"/>
    <mergeCell ref="K58:L60"/>
    <mergeCell ref="A59:D59"/>
    <mergeCell ref="A60:D60"/>
    <mergeCell ref="K55:L57"/>
    <mergeCell ref="A56:D56"/>
    <mergeCell ref="A57:D57"/>
    <mergeCell ref="A55:D55"/>
    <mergeCell ref="E55:F57"/>
    <mergeCell ref="G55:H57"/>
    <mergeCell ref="I55:J57"/>
    <mergeCell ref="K49:L51"/>
    <mergeCell ref="A50:D50"/>
    <mergeCell ref="A51:D51"/>
    <mergeCell ref="A52:D52"/>
    <mergeCell ref="E52:F54"/>
    <mergeCell ref="G52:H54"/>
    <mergeCell ref="I52:J54"/>
    <mergeCell ref="K52:L54"/>
    <mergeCell ref="A53:D53"/>
    <mergeCell ref="A54:D54"/>
    <mergeCell ref="A49:D49"/>
    <mergeCell ref="E49:F51"/>
    <mergeCell ref="G49:H51"/>
    <mergeCell ref="I49:J51"/>
    <mergeCell ref="I40:J42"/>
    <mergeCell ref="A47:D47"/>
    <mergeCell ref="A48:D48"/>
    <mergeCell ref="A43:D43"/>
    <mergeCell ref="E43:F45"/>
    <mergeCell ref="K40:L42"/>
    <mergeCell ref="A41:D41"/>
    <mergeCell ref="A42:D42"/>
    <mergeCell ref="K43:L45"/>
    <mergeCell ref="A44:D44"/>
    <mergeCell ref="A46:D46"/>
    <mergeCell ref="E46:F48"/>
    <mergeCell ref="G46:H48"/>
    <mergeCell ref="I46:J48"/>
    <mergeCell ref="K46:L48"/>
    <mergeCell ref="G43:H45"/>
    <mergeCell ref="I43:J45"/>
    <mergeCell ref="A33:D33"/>
    <mergeCell ref="E33:F33"/>
    <mergeCell ref="G33:H33"/>
    <mergeCell ref="I33:J33"/>
    <mergeCell ref="A45:D45"/>
    <mergeCell ref="A40:D40"/>
    <mergeCell ref="E40:F42"/>
    <mergeCell ref="A32:L32"/>
    <mergeCell ref="K37:L39"/>
    <mergeCell ref="A38:D38"/>
    <mergeCell ref="A39:D39"/>
    <mergeCell ref="K33:L33"/>
    <mergeCell ref="A34:D34"/>
    <mergeCell ref="E34:F36"/>
    <mergeCell ref="G34:H36"/>
    <mergeCell ref="I34:J36"/>
    <mergeCell ref="K34:L36"/>
    <mergeCell ref="A35:D35"/>
    <mergeCell ref="A37:D37"/>
    <mergeCell ref="E37:F39"/>
    <mergeCell ref="G37:H39"/>
    <mergeCell ref="I37:J39"/>
    <mergeCell ref="A36:D36"/>
    <mergeCell ref="G40:H42"/>
    <mergeCell ref="A29:D29"/>
    <mergeCell ref="E29:F29"/>
    <mergeCell ref="G29:H29"/>
    <mergeCell ref="I29:J29"/>
    <mergeCell ref="K27:L27"/>
    <mergeCell ref="A28:D28"/>
    <mergeCell ref="E28:F28"/>
    <mergeCell ref="G28:H28"/>
    <mergeCell ref="I28:J28"/>
    <mergeCell ref="K28:L28"/>
    <mergeCell ref="K29:L29"/>
    <mergeCell ref="A27:D27"/>
    <mergeCell ref="E27:F27"/>
    <mergeCell ref="G27:H27"/>
    <mergeCell ref="I27:J27"/>
    <mergeCell ref="A22:L22"/>
    <mergeCell ref="A25:L25"/>
    <mergeCell ref="A26:D26"/>
    <mergeCell ref="E26:F26"/>
    <mergeCell ref="G26:H26"/>
    <mergeCell ref="I26:J26"/>
    <mergeCell ref="K26:L26"/>
    <mergeCell ref="K18:L18"/>
    <mergeCell ref="K19:L19"/>
    <mergeCell ref="A20:D20"/>
    <mergeCell ref="G20:H20"/>
    <mergeCell ref="I20:J20"/>
    <mergeCell ref="K20:L20"/>
    <mergeCell ref="A19:D19"/>
    <mergeCell ref="E20:F20"/>
    <mergeCell ref="A16:L16"/>
    <mergeCell ref="A17:L17"/>
    <mergeCell ref="G12:H12"/>
    <mergeCell ref="I12:J12"/>
    <mergeCell ref="K14:L14"/>
    <mergeCell ref="A15:D15"/>
    <mergeCell ref="E15:F15"/>
    <mergeCell ref="G15:H15"/>
    <mergeCell ref="G19:H19"/>
    <mergeCell ref="A18:D18"/>
    <mergeCell ref="E18:F18"/>
    <mergeCell ref="G18:H18"/>
    <mergeCell ref="I18:J18"/>
    <mergeCell ref="I15:J15"/>
    <mergeCell ref="K15:L15"/>
    <mergeCell ref="A14:D14"/>
    <mergeCell ref="I19:J19"/>
    <mergeCell ref="E19:F19"/>
    <mergeCell ref="G6:H6"/>
    <mergeCell ref="I6:J6"/>
    <mergeCell ref="K12:L12"/>
    <mergeCell ref="A13:D13"/>
    <mergeCell ref="G13:H13"/>
    <mergeCell ref="G14:H14"/>
    <mergeCell ref="I14:J14"/>
    <mergeCell ref="I13:J13"/>
    <mergeCell ref="K13:L13"/>
    <mergeCell ref="A12:D12"/>
    <mergeCell ref="A9:L9"/>
    <mergeCell ref="A7:D7"/>
    <mergeCell ref="E7:F7"/>
    <mergeCell ref="G7:H7"/>
    <mergeCell ref="I7:J7"/>
    <mergeCell ref="A10:L10"/>
    <mergeCell ref="A6:D6"/>
    <mergeCell ref="E6:F6"/>
    <mergeCell ref="K6:L6"/>
    <mergeCell ref="E12:F12"/>
    <mergeCell ref="E13:F13"/>
    <mergeCell ref="E14:F14"/>
    <mergeCell ref="A1:J1"/>
    <mergeCell ref="A2:L2"/>
    <mergeCell ref="A3:L3"/>
    <mergeCell ref="A4:D4"/>
    <mergeCell ref="E4:F4"/>
    <mergeCell ref="A11:D11"/>
    <mergeCell ref="E11:F11"/>
    <mergeCell ref="G11:H11"/>
    <mergeCell ref="I11:J11"/>
    <mergeCell ref="K11:L11"/>
    <mergeCell ref="A5:D5"/>
    <mergeCell ref="K7:L7"/>
    <mergeCell ref="A8:D8"/>
    <mergeCell ref="E8:F8"/>
    <mergeCell ref="G8:H8"/>
    <mergeCell ref="G4:H4"/>
    <mergeCell ref="I4:J4"/>
    <mergeCell ref="K4:L4"/>
    <mergeCell ref="E5:F5"/>
    <mergeCell ref="G5:H5"/>
    <mergeCell ref="I5:J5"/>
    <mergeCell ref="K5:L5"/>
    <mergeCell ref="I8:J8"/>
    <mergeCell ref="K8:L8"/>
  </mergeCells>
  <phoneticPr fontId="24" type="noConversion"/>
  <printOptions horizontalCentered="1"/>
  <pageMargins left="0.39370078740157483" right="0.39370078740157483" top="0.6692913385826772" bottom="0.19685039370078741" header="0.19685039370078741" footer="0.19685039370078741"/>
  <pageSetup paperSize="9" scale="80" orientation="portrait" r:id="rId4"/>
  <headerFooter alignWithMargins="0">
    <oddHeader xml:space="preserve">&amp;C
</oddHeader>
    <oddFooter>&amp;L&amp;"Tahoma,Corsivo"&amp;8&amp;F&amp;R&amp;P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selection sqref="A1:L1"/>
    </sheetView>
  </sheetViews>
  <sheetFormatPr defaultRowHeight="12.75" x14ac:dyDescent="0.2"/>
  <cols>
    <col min="1" max="9" width="9.140625" style="5"/>
    <col min="10" max="10" width="10.140625" style="5" bestFit="1" customWidth="1"/>
    <col min="11" max="11" width="9.140625" style="5"/>
    <col min="12" max="12" width="9.7109375" style="5" customWidth="1"/>
    <col min="13" max="13" width="11.42578125" style="5" customWidth="1"/>
    <col min="14" max="14" width="11" style="5" customWidth="1"/>
    <col min="15" max="15" width="19" style="5" bestFit="1" customWidth="1"/>
    <col min="16" max="16384" width="9.140625" style="5"/>
  </cols>
  <sheetData>
    <row r="1" spans="1:15" ht="21.75" customHeight="1" x14ac:dyDescent="0.2">
      <c r="A1" s="412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3" t="s">
        <v>95</v>
      </c>
      <c r="N1" s="4">
        <v>2019</v>
      </c>
    </row>
    <row r="2" spans="1:15" ht="24.75" customHeight="1" thickBot="1" x14ac:dyDescent="0.25">
      <c r="A2" s="414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415"/>
    </row>
    <row r="3" spans="1:15" ht="13.5" customHeight="1" x14ac:dyDescent="0.2">
      <c r="A3" s="304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</row>
    <row r="4" spans="1:15" ht="15" customHeight="1" x14ac:dyDescent="0.2">
      <c r="A4" s="416" t="s">
        <v>98</v>
      </c>
      <c r="B4" s="417"/>
      <c r="C4" s="417"/>
      <c r="D4" s="417"/>
      <c r="E4" s="417"/>
      <c r="F4" s="417"/>
      <c r="G4" s="418">
        <f>N1 - 3</f>
        <v>2016</v>
      </c>
      <c r="H4" s="418"/>
      <c r="I4" s="418">
        <f>N1-2</f>
        <v>2017</v>
      </c>
      <c r="J4" s="418"/>
      <c r="K4" s="418">
        <f>N1-1</f>
        <v>2018</v>
      </c>
      <c r="L4" s="418"/>
      <c r="M4" s="419">
        <v>2019</v>
      </c>
      <c r="N4" s="420"/>
      <c r="O4" s="6"/>
    </row>
    <row r="5" spans="1:15" ht="12.75" customHeight="1" x14ac:dyDescent="0.2">
      <c r="A5" s="432" t="s">
        <v>99</v>
      </c>
      <c r="B5" s="433"/>
      <c r="C5" s="433"/>
      <c r="D5" s="433"/>
      <c r="E5" s="433"/>
      <c r="F5" s="433"/>
      <c r="G5" s="429">
        <v>896</v>
      </c>
      <c r="H5" s="430"/>
      <c r="I5" s="434">
        <v>888</v>
      </c>
      <c r="J5" s="434"/>
      <c r="K5" s="434">
        <v>875</v>
      </c>
      <c r="L5" s="434"/>
      <c r="M5" s="435">
        <v>875</v>
      </c>
      <c r="N5" s="436"/>
    </row>
    <row r="6" spans="1:15" ht="12.75" customHeight="1" x14ac:dyDescent="0.2">
      <c r="A6" s="424" t="s">
        <v>100</v>
      </c>
      <c r="B6" s="425"/>
      <c r="C6" s="425"/>
      <c r="D6" s="425"/>
      <c r="E6" s="425"/>
      <c r="F6" s="425"/>
      <c r="G6" s="408">
        <v>19</v>
      </c>
      <c r="H6" s="409"/>
      <c r="I6" s="426">
        <v>15</v>
      </c>
      <c r="J6" s="426"/>
      <c r="K6" s="426">
        <v>16</v>
      </c>
      <c r="L6" s="426"/>
      <c r="M6" s="427">
        <v>16</v>
      </c>
      <c r="N6" s="428"/>
      <c r="O6" s="6"/>
    </row>
    <row r="7" spans="1:15" hidden="1" x14ac:dyDescent="0.2">
      <c r="A7" s="421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3"/>
    </row>
    <row r="8" spans="1:15" ht="13.15" customHeight="1" x14ac:dyDescent="0.2">
      <c r="A8" s="416" t="s">
        <v>98</v>
      </c>
      <c r="B8" s="417"/>
      <c r="C8" s="417"/>
      <c r="D8" s="417"/>
      <c r="E8" s="417"/>
      <c r="F8" s="417"/>
      <c r="G8" s="418">
        <f>N1-3</f>
        <v>2016</v>
      </c>
      <c r="H8" s="418"/>
      <c r="I8" s="418">
        <f>N1-2</f>
        <v>2017</v>
      </c>
      <c r="J8" s="418"/>
      <c r="K8" s="418">
        <f>N1-1</f>
        <v>2018</v>
      </c>
      <c r="L8" s="431"/>
      <c r="M8" s="418">
        <v>2018</v>
      </c>
      <c r="N8" s="431"/>
    </row>
    <row r="9" spans="1:15" ht="15" customHeight="1" x14ac:dyDescent="0.2">
      <c r="A9" s="437" t="s">
        <v>101</v>
      </c>
      <c r="B9" s="438"/>
      <c r="C9" s="438"/>
      <c r="D9" s="438"/>
      <c r="E9" s="438"/>
      <c r="F9" s="438"/>
      <c r="G9" s="410">
        <v>5</v>
      </c>
      <c r="H9" s="411"/>
      <c r="I9" s="439">
        <v>3</v>
      </c>
      <c r="J9" s="439"/>
      <c r="K9" s="439">
        <v>7</v>
      </c>
      <c r="L9" s="439"/>
      <c r="M9" s="427">
        <v>7</v>
      </c>
      <c r="N9" s="428"/>
    </row>
    <row r="10" spans="1:15" ht="15" customHeight="1" x14ac:dyDescent="0.2">
      <c r="A10" s="424" t="s">
        <v>102</v>
      </c>
      <c r="B10" s="425"/>
      <c r="C10" s="425"/>
      <c r="D10" s="425"/>
      <c r="E10" s="425"/>
      <c r="F10" s="425"/>
      <c r="G10" s="408">
        <v>6</v>
      </c>
      <c r="H10" s="409"/>
      <c r="I10" s="426">
        <v>13</v>
      </c>
      <c r="J10" s="426"/>
      <c r="K10" s="426">
        <v>11</v>
      </c>
      <c r="L10" s="426"/>
      <c r="M10" s="427">
        <v>11</v>
      </c>
      <c r="N10" s="428"/>
    </row>
    <row r="11" spans="1:15" ht="13.15" customHeight="1" x14ac:dyDescent="0.2">
      <c r="A11" s="424" t="s">
        <v>103</v>
      </c>
      <c r="B11" s="425"/>
      <c r="C11" s="425"/>
      <c r="D11" s="425"/>
      <c r="E11" s="425"/>
      <c r="F11" s="425"/>
      <c r="G11" s="408">
        <v>30</v>
      </c>
      <c r="H11" s="409"/>
      <c r="I11" s="426">
        <v>38</v>
      </c>
      <c r="J11" s="408"/>
      <c r="K11" s="426">
        <v>28</v>
      </c>
      <c r="L11" s="408"/>
      <c r="M11" s="427">
        <v>28</v>
      </c>
      <c r="N11" s="428"/>
    </row>
    <row r="12" spans="1:15" ht="15" customHeight="1" x14ac:dyDescent="0.2">
      <c r="A12" s="421" t="s">
        <v>104</v>
      </c>
      <c r="B12" s="422"/>
      <c r="C12" s="422"/>
      <c r="D12" s="422"/>
      <c r="E12" s="422"/>
      <c r="F12" s="422"/>
      <c r="G12" s="451">
        <v>33</v>
      </c>
      <c r="H12" s="452"/>
      <c r="I12" s="440">
        <v>35</v>
      </c>
      <c r="J12" s="440"/>
      <c r="K12" s="440">
        <v>38</v>
      </c>
      <c r="L12" s="440"/>
      <c r="M12" s="427">
        <v>38</v>
      </c>
      <c r="N12" s="428"/>
    </row>
    <row r="13" spans="1:15" s="8" customFormat="1" ht="12.75" customHeight="1" x14ac:dyDescent="0.15">
      <c r="A13" s="449" t="s">
        <v>105</v>
      </c>
      <c r="B13" s="450"/>
      <c r="C13" s="450"/>
      <c r="D13" s="450"/>
      <c r="E13" s="450"/>
      <c r="F13" s="450"/>
      <c r="G13" s="418">
        <f>N1-3</f>
        <v>2016</v>
      </c>
      <c r="H13" s="418"/>
      <c r="I13" s="418">
        <f>N1-2</f>
        <v>2017</v>
      </c>
      <c r="J13" s="418"/>
      <c r="K13" s="418">
        <f>N1-1</f>
        <v>2018</v>
      </c>
      <c r="L13" s="418"/>
      <c r="M13" s="442">
        <f>N1</f>
        <v>2019</v>
      </c>
      <c r="N13" s="443"/>
      <c r="O13" s="7"/>
    </row>
    <row r="14" spans="1:15" ht="12.75" customHeight="1" x14ac:dyDescent="0.2">
      <c r="A14" s="444" t="s">
        <v>106</v>
      </c>
      <c r="B14" s="445"/>
      <c r="C14" s="445"/>
      <c r="D14" s="445"/>
      <c r="E14" s="446" t="s">
        <v>107</v>
      </c>
      <c r="F14" s="446"/>
      <c r="G14" s="410">
        <v>54</v>
      </c>
      <c r="H14" s="411"/>
      <c r="I14" s="410">
        <v>44</v>
      </c>
      <c r="J14" s="411"/>
      <c r="K14" s="410">
        <v>41</v>
      </c>
      <c r="L14" s="411"/>
      <c r="M14" s="447">
        <v>41</v>
      </c>
      <c r="N14" s="448"/>
      <c r="O14" s="9"/>
    </row>
    <row r="15" spans="1:15" ht="12.75" customHeight="1" x14ac:dyDescent="0.2">
      <c r="A15" s="424" t="s">
        <v>108</v>
      </c>
      <c r="B15" s="425"/>
      <c r="C15" s="425"/>
      <c r="D15" s="425"/>
      <c r="E15" s="441" t="s">
        <v>109</v>
      </c>
      <c r="F15" s="441" t="s">
        <v>109</v>
      </c>
      <c r="G15" s="408">
        <v>59</v>
      </c>
      <c r="H15" s="409"/>
      <c r="I15" s="408">
        <v>62</v>
      </c>
      <c r="J15" s="409"/>
      <c r="K15" s="408">
        <v>62</v>
      </c>
      <c r="L15" s="409"/>
      <c r="M15" s="427">
        <v>62</v>
      </c>
      <c r="N15" s="428"/>
      <c r="O15" s="9"/>
    </row>
    <row r="16" spans="1:15" ht="12.75" customHeight="1" x14ac:dyDescent="0.2">
      <c r="A16" s="424" t="s">
        <v>110</v>
      </c>
      <c r="B16" s="425"/>
      <c r="C16" s="425"/>
      <c r="D16" s="425"/>
      <c r="E16" s="441" t="s">
        <v>111</v>
      </c>
      <c r="F16" s="441" t="s">
        <v>111</v>
      </c>
      <c r="G16" s="408">
        <v>108</v>
      </c>
      <c r="H16" s="409"/>
      <c r="I16" s="408">
        <v>106</v>
      </c>
      <c r="J16" s="409"/>
      <c r="K16" s="408">
        <v>106</v>
      </c>
      <c r="L16" s="409"/>
      <c r="M16" s="427">
        <v>106</v>
      </c>
      <c r="N16" s="428"/>
      <c r="O16" s="9"/>
    </row>
    <row r="17" spans="1:15" x14ac:dyDescent="0.2">
      <c r="A17" s="424" t="s">
        <v>112</v>
      </c>
      <c r="B17" s="425"/>
      <c r="C17" s="425"/>
      <c r="D17" s="425"/>
      <c r="E17" s="441" t="s">
        <v>113</v>
      </c>
      <c r="F17" s="441" t="s">
        <v>113</v>
      </c>
      <c r="G17" s="408">
        <v>437</v>
      </c>
      <c r="H17" s="409"/>
      <c r="I17" s="408">
        <v>439</v>
      </c>
      <c r="J17" s="409"/>
      <c r="K17" s="408">
        <v>433</v>
      </c>
      <c r="L17" s="409"/>
      <c r="M17" s="427">
        <v>433</v>
      </c>
      <c r="N17" s="428"/>
    </row>
    <row r="18" spans="1:15" x14ac:dyDescent="0.2">
      <c r="A18" s="421" t="s">
        <v>114</v>
      </c>
      <c r="B18" s="422"/>
      <c r="C18" s="422"/>
      <c r="D18" s="422"/>
      <c r="E18" s="454" t="s">
        <v>115</v>
      </c>
      <c r="F18" s="454" t="s">
        <v>115</v>
      </c>
      <c r="G18" s="408">
        <v>238</v>
      </c>
      <c r="H18" s="409"/>
      <c r="I18" s="451">
        <v>237</v>
      </c>
      <c r="J18" s="452"/>
      <c r="K18" s="451">
        <v>233</v>
      </c>
      <c r="L18" s="452"/>
      <c r="M18" s="455">
        <v>233</v>
      </c>
      <c r="N18" s="456"/>
    </row>
    <row r="19" spans="1:15" x14ac:dyDescent="0.2">
      <c r="A19" s="449" t="s">
        <v>116</v>
      </c>
      <c r="B19" s="450"/>
      <c r="C19" s="450"/>
      <c r="D19" s="450"/>
      <c r="E19" s="450"/>
      <c r="F19" s="450"/>
      <c r="G19" s="431">
        <f>N1-3</f>
        <v>2016</v>
      </c>
      <c r="H19" s="453"/>
      <c r="I19" s="418">
        <f>N1-2</f>
        <v>2017</v>
      </c>
      <c r="J19" s="418"/>
      <c r="K19" s="418">
        <f>N1-1</f>
        <v>2018</v>
      </c>
      <c r="L19" s="418"/>
      <c r="M19" s="442">
        <f>N1</f>
        <v>2019</v>
      </c>
      <c r="N19" s="443"/>
    </row>
    <row r="20" spans="1:15" ht="15" customHeight="1" x14ac:dyDescent="0.2">
      <c r="A20" s="444" t="s">
        <v>117</v>
      </c>
      <c r="B20" s="445"/>
      <c r="C20" s="445"/>
      <c r="D20" s="445"/>
      <c r="E20" s="446" t="s">
        <v>118</v>
      </c>
      <c r="F20" s="446"/>
      <c r="G20" s="410">
        <v>27</v>
      </c>
      <c r="H20" s="411"/>
      <c r="I20" s="410">
        <v>26</v>
      </c>
      <c r="J20" s="411"/>
      <c r="K20" s="410">
        <v>20</v>
      </c>
      <c r="L20" s="411"/>
      <c r="M20" s="447">
        <v>20</v>
      </c>
      <c r="N20" s="448"/>
    </row>
    <row r="21" spans="1:15" x14ac:dyDescent="0.2">
      <c r="A21" s="424" t="s">
        <v>119</v>
      </c>
      <c r="B21" s="425"/>
      <c r="C21" s="425"/>
      <c r="D21" s="425"/>
      <c r="E21" s="469" t="s">
        <v>120</v>
      </c>
      <c r="F21" s="441"/>
      <c r="G21" s="410">
        <v>73</v>
      </c>
      <c r="H21" s="411"/>
      <c r="I21" s="408">
        <v>75</v>
      </c>
      <c r="J21" s="409"/>
      <c r="K21" s="408">
        <v>74</v>
      </c>
      <c r="L21" s="409"/>
      <c r="M21" s="427">
        <v>74</v>
      </c>
      <c r="N21" s="428"/>
    </row>
    <row r="22" spans="1:15" x14ac:dyDescent="0.2">
      <c r="A22" s="424" t="s">
        <v>121</v>
      </c>
      <c r="B22" s="425"/>
      <c r="C22" s="425"/>
      <c r="D22" s="425"/>
      <c r="E22" s="441" t="s">
        <v>122</v>
      </c>
      <c r="F22" s="441"/>
      <c r="G22" s="410">
        <v>142</v>
      </c>
      <c r="H22" s="411"/>
      <c r="I22" s="408">
        <v>142</v>
      </c>
      <c r="J22" s="409"/>
      <c r="K22" s="408">
        <v>134</v>
      </c>
      <c r="L22" s="409"/>
      <c r="M22" s="427">
        <v>134</v>
      </c>
      <c r="N22" s="428"/>
    </row>
    <row r="23" spans="1:15" x14ac:dyDescent="0.2">
      <c r="A23" s="424" t="s">
        <v>30</v>
      </c>
      <c r="B23" s="425"/>
      <c r="C23" s="425"/>
      <c r="D23" s="425"/>
      <c r="E23" s="441" t="s">
        <v>123</v>
      </c>
      <c r="F23" s="441"/>
      <c r="G23" s="410">
        <v>80</v>
      </c>
      <c r="H23" s="411"/>
      <c r="I23" s="408">
        <v>82</v>
      </c>
      <c r="J23" s="409"/>
      <c r="K23" s="408">
        <v>87</v>
      </c>
      <c r="L23" s="409"/>
      <c r="M23" s="427">
        <v>87</v>
      </c>
      <c r="N23" s="428"/>
    </row>
    <row r="24" spans="1:15" x14ac:dyDescent="0.2">
      <c r="A24" s="421"/>
      <c r="B24" s="422"/>
      <c r="C24" s="422"/>
      <c r="D24" s="422"/>
      <c r="E24" s="454"/>
      <c r="F24" s="454"/>
      <c r="G24" s="451"/>
      <c r="H24" s="452"/>
      <c r="I24" s="440"/>
      <c r="J24" s="440"/>
      <c r="K24" s="440"/>
      <c r="L24" s="440"/>
      <c r="M24" s="455"/>
      <c r="N24" s="456"/>
    </row>
    <row r="25" spans="1:15" ht="15.75" customHeight="1" thickBot="1" x14ac:dyDescent="0.25">
      <c r="A25" s="10" t="s">
        <v>124</v>
      </c>
      <c r="B25" s="11"/>
      <c r="C25" s="12"/>
      <c r="D25" s="13"/>
      <c r="E25" s="14"/>
      <c r="F25" s="11"/>
      <c r="G25" s="12"/>
      <c r="H25" s="15"/>
      <c r="I25" s="457"/>
      <c r="J25" s="458"/>
      <c r="K25" s="458"/>
      <c r="L25" s="459"/>
      <c r="M25" s="460"/>
      <c r="N25" s="461"/>
    </row>
    <row r="27" spans="1:15" ht="13.5" thickBot="1" x14ac:dyDescent="0.25"/>
    <row r="28" spans="1:15" x14ac:dyDescent="0.2">
      <c r="A28" s="462" t="s">
        <v>125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4"/>
    </row>
    <row r="29" spans="1:15" x14ac:dyDescent="0.2">
      <c r="A29" s="465" t="s">
        <v>126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  <c r="N29" s="468"/>
      <c r="O29" s="16"/>
    </row>
    <row r="30" spans="1:15" x14ac:dyDescent="0.2">
      <c r="A30" s="470" t="s">
        <v>127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27"/>
      <c r="N30" s="428"/>
    </row>
    <row r="31" spans="1:15" ht="13.5" customHeight="1" x14ac:dyDescent="0.2">
      <c r="A31" s="476" t="s">
        <v>128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8"/>
    </row>
    <row r="32" spans="1:15" x14ac:dyDescent="0.2">
      <c r="A32" s="470" t="s">
        <v>129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27"/>
      <c r="N32" s="428"/>
    </row>
    <row r="33" spans="1:14" ht="13.5" thickBot="1" x14ac:dyDescent="0.25">
      <c r="A33" s="472" t="s">
        <v>130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4"/>
      <c r="N33" s="475"/>
    </row>
    <row r="35" spans="1:14" ht="13.5" thickBot="1" x14ac:dyDescent="0.25"/>
    <row r="36" spans="1:14" x14ac:dyDescent="0.2">
      <c r="A36" s="304" t="s">
        <v>131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</row>
    <row r="37" spans="1:14" x14ac:dyDescent="0.2">
      <c r="A37" s="17" t="s">
        <v>132</v>
      </c>
      <c r="B37" s="18"/>
      <c r="C37" s="18"/>
      <c r="D37" s="18"/>
      <c r="E37" s="18"/>
      <c r="F37" s="18"/>
      <c r="G37" s="418">
        <f>N1-3</f>
        <v>2016</v>
      </c>
      <c r="H37" s="418"/>
      <c r="I37" s="418">
        <f>N1-2</f>
        <v>2017</v>
      </c>
      <c r="J37" s="418"/>
      <c r="K37" s="418">
        <f>N1-1</f>
        <v>2018</v>
      </c>
      <c r="L37" s="418"/>
      <c r="M37" s="485">
        <f>N1</f>
        <v>2019</v>
      </c>
      <c r="N37" s="443"/>
    </row>
    <row r="38" spans="1:14" x14ac:dyDescent="0.2">
      <c r="A38" s="482" t="s">
        <v>133</v>
      </c>
      <c r="B38" s="483"/>
      <c r="C38" s="483"/>
      <c r="D38" s="19" t="s">
        <v>134</v>
      </c>
      <c r="E38" s="483"/>
      <c r="F38" s="484"/>
      <c r="G38" s="438"/>
      <c r="H38" s="438"/>
      <c r="I38" s="438"/>
      <c r="J38" s="438"/>
      <c r="K38" s="438"/>
      <c r="L38" s="438"/>
      <c r="M38" s="488"/>
      <c r="N38" s="489"/>
    </row>
    <row r="39" spans="1:14" x14ac:dyDescent="0.2">
      <c r="A39" s="479" t="s">
        <v>135</v>
      </c>
      <c r="B39" s="480"/>
      <c r="C39" s="480"/>
      <c r="D39" s="20" t="s">
        <v>134</v>
      </c>
      <c r="E39" s="480"/>
      <c r="F39" s="481"/>
      <c r="G39" s="471"/>
      <c r="H39" s="471"/>
      <c r="I39" s="471"/>
      <c r="J39" s="471"/>
      <c r="K39" s="471"/>
      <c r="L39" s="471"/>
      <c r="M39" s="486"/>
      <c r="N39" s="487"/>
    </row>
    <row r="40" spans="1:14" x14ac:dyDescent="0.2">
      <c r="A40" s="479" t="s">
        <v>136</v>
      </c>
      <c r="B40" s="480"/>
      <c r="C40" s="480"/>
      <c r="D40" s="20" t="s">
        <v>134</v>
      </c>
      <c r="E40" s="480"/>
      <c r="F40" s="481"/>
      <c r="G40" s="471"/>
      <c r="H40" s="471"/>
      <c r="I40" s="471"/>
      <c r="J40" s="471"/>
      <c r="K40" s="471"/>
      <c r="L40" s="471"/>
      <c r="M40" s="486"/>
      <c r="N40" s="487"/>
    </row>
    <row r="41" spans="1:14" x14ac:dyDescent="0.2">
      <c r="A41" s="479" t="s">
        <v>137</v>
      </c>
      <c r="B41" s="480"/>
      <c r="C41" s="480"/>
      <c r="D41" s="20" t="s">
        <v>134</v>
      </c>
      <c r="E41" s="480"/>
      <c r="F41" s="481"/>
      <c r="G41" s="471"/>
      <c r="H41" s="471"/>
      <c r="I41" s="471"/>
      <c r="J41" s="471"/>
      <c r="K41" s="471"/>
      <c r="L41" s="471"/>
      <c r="M41" s="486"/>
      <c r="N41" s="487"/>
    </row>
    <row r="42" spans="1:14" ht="13.5" thickBot="1" x14ac:dyDescent="0.25">
      <c r="A42" s="496" t="s">
        <v>138</v>
      </c>
      <c r="B42" s="497"/>
      <c r="C42" s="497"/>
      <c r="D42" s="21" t="s">
        <v>134</v>
      </c>
      <c r="E42" s="498"/>
      <c r="F42" s="499"/>
      <c r="G42" s="490"/>
      <c r="H42" s="490"/>
      <c r="I42" s="490"/>
      <c r="J42" s="490"/>
      <c r="K42" s="490"/>
      <c r="L42" s="490"/>
      <c r="M42" s="491"/>
      <c r="N42" s="492"/>
    </row>
    <row r="43" spans="1:14" ht="13.5" thickBot="1" x14ac:dyDescent="0.25">
      <c r="A43" s="22"/>
      <c r="B43" s="23"/>
      <c r="C43" s="23"/>
      <c r="D43" s="23"/>
      <c r="E43" s="500" t="s">
        <v>139</v>
      </c>
      <c r="F43" s="501"/>
      <c r="G43" s="500">
        <f>SUM(G38:H42)</f>
        <v>0</v>
      </c>
      <c r="H43" s="501"/>
      <c r="I43" s="500">
        <f>SUM(I38:J42)</f>
        <v>0</v>
      </c>
      <c r="J43" s="501"/>
      <c r="K43" s="500">
        <f>SUM(K38:L42)</f>
        <v>0</v>
      </c>
      <c r="L43" s="501"/>
      <c r="M43" s="493">
        <f>(M38+M39+M40+M41+M42)</f>
        <v>0</v>
      </c>
      <c r="N43" s="494"/>
    </row>
    <row r="46" spans="1:14" x14ac:dyDescent="0.2">
      <c r="A46" s="495"/>
      <c r="B46" s="495"/>
      <c r="C46" s="495"/>
      <c r="E46" s="24"/>
    </row>
    <row r="48" spans="1:14" x14ac:dyDescent="0.2">
      <c r="A48" s="495"/>
      <c r="B48" s="495"/>
    </row>
    <row r="49" spans="1:2" x14ac:dyDescent="0.2">
      <c r="A49" s="495"/>
      <c r="B49" s="495"/>
    </row>
    <row r="50" spans="1:2" x14ac:dyDescent="0.2">
      <c r="A50" s="495"/>
      <c r="B50" s="495"/>
    </row>
    <row r="51" spans="1:2" x14ac:dyDescent="0.2">
      <c r="A51" s="495"/>
      <c r="B51" s="495"/>
    </row>
    <row r="52" spans="1:2" x14ac:dyDescent="0.2">
      <c r="A52" s="495"/>
      <c r="B52" s="495"/>
    </row>
    <row r="53" spans="1:2" x14ac:dyDescent="0.2">
      <c r="A53" s="495"/>
      <c r="B53" s="495"/>
    </row>
    <row r="54" spans="1:2" x14ac:dyDescent="0.2">
      <c r="A54" s="495"/>
      <c r="B54" s="495"/>
    </row>
    <row r="55" spans="1:2" x14ac:dyDescent="0.2">
      <c r="A55" s="495"/>
      <c r="B55" s="495"/>
    </row>
    <row r="56" spans="1:2" x14ac:dyDescent="0.2">
      <c r="A56" s="495"/>
      <c r="B56" s="495"/>
    </row>
    <row r="57" spans="1:2" x14ac:dyDescent="0.2">
      <c r="A57" s="495"/>
      <c r="B57" s="495"/>
    </row>
    <row r="58" spans="1:2" x14ac:dyDescent="0.2">
      <c r="A58" s="495"/>
      <c r="B58" s="495"/>
    </row>
    <row r="59" spans="1:2" x14ac:dyDescent="0.2">
      <c r="A59" s="495"/>
      <c r="B59" s="495"/>
    </row>
    <row r="60" spans="1:2" x14ac:dyDescent="0.2">
      <c r="A60" s="495"/>
      <c r="B60" s="495"/>
    </row>
    <row r="61" spans="1:2" x14ac:dyDescent="0.2">
      <c r="A61" s="495"/>
      <c r="B61" s="495"/>
    </row>
    <row r="62" spans="1:2" x14ac:dyDescent="0.2">
      <c r="A62" s="495"/>
      <c r="B62" s="495"/>
    </row>
    <row r="63" spans="1:2" x14ac:dyDescent="0.2">
      <c r="A63" s="495"/>
      <c r="B63" s="495"/>
    </row>
    <row r="64" spans="1:2" x14ac:dyDescent="0.2">
      <c r="A64" s="495"/>
      <c r="B64" s="495"/>
    </row>
  </sheetData>
  <customSheetViews>
    <customSheetView guid="{FD66CCA4-E734-40F6-A42D-704ADC03C8FF}" showPageBreaks="1" fitToPage="1" printArea="1" hiddenRows="1" showRuler="0" topLeftCell="A2">
      <selection activeCell="P40" sqref="P40"/>
      <pageMargins left="0.39370078740157483" right="0.39370078740157483" top="0.67" bottom="0.19685039370078741" header="0.19685039370078741" footer="0.19685039370078741"/>
      <pageSetup paperSize="9" scale="99" orientation="landscape" r:id="rId1"/>
      <headerFooter alignWithMargins="0">
        <oddHeader>&amp;C&amp;B</oddHeader>
        <oddFooter>&amp;L&amp;"Tahoma,Corsivo"&amp;8Elenco Processi&amp;R&amp;P</oddFooter>
      </headerFooter>
    </customSheetView>
    <customSheetView guid="{0CDFE071-D2BF-4AC9-96FE-3C7CC2EB89D1}" showPageBreaks="1" fitToPage="1" printArea="1" hiddenRows="1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98" orientation="landscape" r:id="rId2"/>
      <headerFooter alignWithMargins="0">
        <oddHeader>&amp;C&amp;B</oddHeader>
        <oddFooter>&amp;L&amp;"Tahoma,Corsivo"&amp;8Elenco Processi&amp;R&amp;P</oddFooter>
      </headerFooter>
    </customSheetView>
    <customSheetView guid="{5274FD7E-76C2-47C3-8C9C-C2C181076605}" showPageBreaks="1" fitToPage="1" showRuler="0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65" orientation="landscape" r:id="rId3"/>
      <headerFooter alignWithMargins="0">
        <oddHeader>&amp;C&amp;B</oddHeader>
        <oddFooter>&amp;L&amp;"Tahoma,Corsivo"&amp;8Elenco Processi&amp;R&amp;P</oddFooter>
      </headerFooter>
    </customSheetView>
  </customSheetViews>
  <mergeCells count="188">
    <mergeCell ref="A59:B59"/>
    <mergeCell ref="A48:B48"/>
    <mergeCell ref="A49:B49"/>
    <mergeCell ref="A50:B50"/>
    <mergeCell ref="A51:B51"/>
    <mergeCell ref="A52:B52"/>
    <mergeCell ref="A53:B5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46:C46"/>
    <mergeCell ref="A42:C42"/>
    <mergeCell ref="E42:F42"/>
    <mergeCell ref="G42:H42"/>
    <mergeCell ref="I42:J42"/>
    <mergeCell ref="E43:F43"/>
    <mergeCell ref="G43:H43"/>
    <mergeCell ref="I43:J43"/>
    <mergeCell ref="K43:L43"/>
    <mergeCell ref="A41:C41"/>
    <mergeCell ref="E41:F41"/>
    <mergeCell ref="K41:L41"/>
    <mergeCell ref="M41:N41"/>
    <mergeCell ref="G41:H41"/>
    <mergeCell ref="I41:J41"/>
    <mergeCell ref="K42:L42"/>
    <mergeCell ref="M42:N42"/>
    <mergeCell ref="M43:N43"/>
    <mergeCell ref="A40:C40"/>
    <mergeCell ref="E40:F40"/>
    <mergeCell ref="A38:C38"/>
    <mergeCell ref="E38:F38"/>
    <mergeCell ref="A39:C39"/>
    <mergeCell ref="E39:F39"/>
    <mergeCell ref="K40:L40"/>
    <mergeCell ref="A36:N36"/>
    <mergeCell ref="G37:H37"/>
    <mergeCell ref="I37:J37"/>
    <mergeCell ref="K37:L37"/>
    <mergeCell ref="M37:N37"/>
    <mergeCell ref="M40:N40"/>
    <mergeCell ref="G38:H38"/>
    <mergeCell ref="I38:J38"/>
    <mergeCell ref="K38:L38"/>
    <mergeCell ref="M38:N38"/>
    <mergeCell ref="K39:L39"/>
    <mergeCell ref="M39:N39"/>
    <mergeCell ref="G39:H39"/>
    <mergeCell ref="I39:J39"/>
    <mergeCell ref="G40:H40"/>
    <mergeCell ref="I40:J40"/>
    <mergeCell ref="A32:C32"/>
    <mergeCell ref="D32:L32"/>
    <mergeCell ref="M32:N32"/>
    <mergeCell ref="A33:C33"/>
    <mergeCell ref="D33:L33"/>
    <mergeCell ref="M33:N33"/>
    <mergeCell ref="A30:C30"/>
    <mergeCell ref="D30:L30"/>
    <mergeCell ref="M30:N30"/>
    <mergeCell ref="A31:N31"/>
    <mergeCell ref="M25:N25"/>
    <mergeCell ref="A28:N28"/>
    <mergeCell ref="A29:L29"/>
    <mergeCell ref="M29:N29"/>
    <mergeCell ref="M21:N21"/>
    <mergeCell ref="K22:L22"/>
    <mergeCell ref="M22:N22"/>
    <mergeCell ref="K23:L23"/>
    <mergeCell ref="M23:N23"/>
    <mergeCell ref="K24:L24"/>
    <mergeCell ref="M24:N24"/>
    <mergeCell ref="A23:D23"/>
    <mergeCell ref="E23:F23"/>
    <mergeCell ref="A24:D24"/>
    <mergeCell ref="E24:F24"/>
    <mergeCell ref="G24:H24"/>
    <mergeCell ref="I24:J24"/>
    <mergeCell ref="I23:J23"/>
    <mergeCell ref="A22:D22"/>
    <mergeCell ref="E22:F22"/>
    <mergeCell ref="I22:J22"/>
    <mergeCell ref="A21:D21"/>
    <mergeCell ref="E21:F21"/>
    <mergeCell ref="I21:J21"/>
    <mergeCell ref="K21:L21"/>
    <mergeCell ref="A20:D20"/>
    <mergeCell ref="E20:F20"/>
    <mergeCell ref="I20:J20"/>
    <mergeCell ref="K20:L20"/>
    <mergeCell ref="I25:L25"/>
    <mergeCell ref="A16:D16"/>
    <mergeCell ref="E16:F16"/>
    <mergeCell ref="I16:J16"/>
    <mergeCell ref="K16:L16"/>
    <mergeCell ref="M16:N16"/>
    <mergeCell ref="E17:F17"/>
    <mergeCell ref="I17:J17"/>
    <mergeCell ref="M20:N20"/>
    <mergeCell ref="A19:F19"/>
    <mergeCell ref="G19:H19"/>
    <mergeCell ref="I19:J19"/>
    <mergeCell ref="K19:L19"/>
    <mergeCell ref="K17:L17"/>
    <mergeCell ref="M17:N17"/>
    <mergeCell ref="A18:D18"/>
    <mergeCell ref="E18:F18"/>
    <mergeCell ref="I18:J18"/>
    <mergeCell ref="K18:L18"/>
    <mergeCell ref="M18:N18"/>
    <mergeCell ref="A17:D17"/>
    <mergeCell ref="M19:N19"/>
    <mergeCell ref="A12:F12"/>
    <mergeCell ref="I12:J12"/>
    <mergeCell ref="K12:L12"/>
    <mergeCell ref="M12:N12"/>
    <mergeCell ref="A11:F11"/>
    <mergeCell ref="I11:J11"/>
    <mergeCell ref="K11:L11"/>
    <mergeCell ref="A15:D15"/>
    <mergeCell ref="E15:F15"/>
    <mergeCell ref="M13:N13"/>
    <mergeCell ref="A14:D14"/>
    <mergeCell ref="E14:F14"/>
    <mergeCell ref="I14:J14"/>
    <mergeCell ref="K14:L14"/>
    <mergeCell ref="M14:N14"/>
    <mergeCell ref="K15:L15"/>
    <mergeCell ref="I15:J15"/>
    <mergeCell ref="M15:N15"/>
    <mergeCell ref="A13:F13"/>
    <mergeCell ref="G13:H13"/>
    <mergeCell ref="I13:J13"/>
    <mergeCell ref="K13:L13"/>
    <mergeCell ref="G12:H12"/>
    <mergeCell ref="G14:H14"/>
    <mergeCell ref="M9:N9"/>
    <mergeCell ref="A10:F10"/>
    <mergeCell ref="I10:J10"/>
    <mergeCell ref="K10:L10"/>
    <mergeCell ref="M10:N10"/>
    <mergeCell ref="A9:F9"/>
    <mergeCell ref="I9:J9"/>
    <mergeCell ref="K9:L9"/>
    <mergeCell ref="M11:N11"/>
    <mergeCell ref="G9:H9"/>
    <mergeCell ref="G10:H10"/>
    <mergeCell ref="G11:H11"/>
    <mergeCell ref="M8:N8"/>
    <mergeCell ref="A5:F5"/>
    <mergeCell ref="I5:J5"/>
    <mergeCell ref="K5:L5"/>
    <mergeCell ref="M5:N5"/>
    <mergeCell ref="A8:F8"/>
    <mergeCell ref="G8:H8"/>
    <mergeCell ref="I8:J8"/>
    <mergeCell ref="K8:L8"/>
    <mergeCell ref="G15:H15"/>
    <mergeCell ref="G16:H16"/>
    <mergeCell ref="G17:H17"/>
    <mergeCell ref="G18:H18"/>
    <mergeCell ref="G20:H20"/>
    <mergeCell ref="G21:H21"/>
    <mergeCell ref="G22:H22"/>
    <mergeCell ref="G23:H23"/>
    <mergeCell ref="A1:L1"/>
    <mergeCell ref="A2:N2"/>
    <mergeCell ref="A3:N3"/>
    <mergeCell ref="A4:F4"/>
    <mergeCell ref="G4:H4"/>
    <mergeCell ref="I4:J4"/>
    <mergeCell ref="K4:L4"/>
    <mergeCell ref="M4:N4"/>
    <mergeCell ref="A7:F7"/>
    <mergeCell ref="G7:N7"/>
    <mergeCell ref="A6:F6"/>
    <mergeCell ref="G6:H6"/>
    <mergeCell ref="I6:J6"/>
    <mergeCell ref="K6:L6"/>
    <mergeCell ref="M6:N6"/>
    <mergeCell ref="G5:H5"/>
  </mergeCells>
  <phoneticPr fontId="24" type="noConversion"/>
  <pageMargins left="0.39370078740157483" right="0.39370078740157483" top="0.6692913385826772" bottom="0.19685039370078741" header="0.19685039370078741" footer="0.19685039370078741"/>
  <pageSetup paperSize="9" scale="71" orientation="portrait" r:id="rId4"/>
  <headerFooter alignWithMargins="0">
    <oddFooter>&amp;L&amp;"Tahoma,Corsivo"&amp;8Elenco Processi&amp;R&amp;P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zoomScaleNormal="100" zoomScalePageLayoutView="90" workbookViewId="0">
      <selection activeCell="A78" sqref="A78:L78"/>
    </sheetView>
  </sheetViews>
  <sheetFormatPr defaultRowHeight="12.75" x14ac:dyDescent="0.2"/>
  <cols>
    <col min="1" max="4" width="9.140625" style="5"/>
    <col min="5" max="6" width="14" style="5" bestFit="1" customWidth="1"/>
    <col min="7" max="7" width="14.28515625" style="5" bestFit="1" customWidth="1"/>
    <col min="8" max="8" width="13.28515625" style="5" bestFit="1" customWidth="1"/>
    <col min="9" max="9" width="12.42578125" style="5" customWidth="1"/>
    <col min="10" max="10" width="13" style="5" customWidth="1"/>
    <col min="11" max="11" width="12.85546875" style="5" customWidth="1"/>
    <col min="12" max="12" width="13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513"/>
      <c r="B1" s="514"/>
      <c r="C1" s="514"/>
      <c r="D1" s="514"/>
      <c r="E1" s="514"/>
      <c r="F1" s="514"/>
      <c r="G1" s="514"/>
      <c r="H1" s="514"/>
      <c r="I1" s="514"/>
      <c r="J1" s="514"/>
      <c r="K1" s="25" t="s">
        <v>95</v>
      </c>
      <c r="L1" s="26">
        <v>2019</v>
      </c>
    </row>
    <row r="2" spans="1:15" ht="24.75" customHeight="1" x14ac:dyDescent="0.2">
      <c r="A2" s="515" t="s">
        <v>140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7"/>
    </row>
    <row r="3" spans="1:15" x14ac:dyDescent="0.2">
      <c r="A3" s="518" t="s">
        <v>141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20"/>
      <c r="M3" s="27"/>
      <c r="N3" s="27"/>
      <c r="O3" s="27"/>
    </row>
    <row r="4" spans="1:15" ht="16.5" customHeight="1" x14ac:dyDescent="0.2">
      <c r="A4" s="521" t="s">
        <v>142</v>
      </c>
      <c r="B4" s="522"/>
      <c r="C4" s="522"/>
      <c r="D4" s="522"/>
      <c r="E4" s="158">
        <v>2016</v>
      </c>
      <c r="F4" s="158"/>
      <c r="G4" s="511">
        <v>2017</v>
      </c>
      <c r="H4" s="511"/>
      <c r="I4" s="511">
        <v>2018</v>
      </c>
      <c r="J4" s="511"/>
      <c r="K4" s="511">
        <v>2019</v>
      </c>
      <c r="L4" s="512"/>
    </row>
    <row r="5" spans="1:15" ht="18" customHeight="1" x14ac:dyDescent="0.2">
      <c r="A5" s="523"/>
      <c r="B5" s="524"/>
      <c r="C5" s="522"/>
      <c r="D5" s="522"/>
      <c r="E5" s="28" t="s">
        <v>143</v>
      </c>
      <c r="F5" s="29" t="s">
        <v>144</v>
      </c>
      <c r="G5" s="28" t="s">
        <v>143</v>
      </c>
      <c r="H5" s="29" t="s">
        <v>144</v>
      </c>
      <c r="I5" s="155" t="s">
        <v>143</v>
      </c>
      <c r="J5" s="156" t="s">
        <v>144</v>
      </c>
      <c r="K5" s="30" t="s">
        <v>284</v>
      </c>
      <c r="L5" s="31" t="s">
        <v>144</v>
      </c>
    </row>
    <row r="6" spans="1:15" ht="24.75" customHeight="1" x14ac:dyDescent="0.2">
      <c r="A6" s="525" t="s">
        <v>145</v>
      </c>
      <c r="B6" s="526"/>
      <c r="C6" s="526"/>
      <c r="D6" s="526"/>
      <c r="E6" s="34">
        <v>22500</v>
      </c>
      <c r="F6" s="33">
        <v>22500</v>
      </c>
      <c r="G6" s="34">
        <v>0</v>
      </c>
      <c r="H6" s="33">
        <v>0</v>
      </c>
      <c r="I6" s="34">
        <v>3026.34</v>
      </c>
      <c r="J6" s="33">
        <v>3026.34</v>
      </c>
      <c r="K6" s="35">
        <v>0</v>
      </c>
      <c r="L6" s="36"/>
    </row>
    <row r="7" spans="1:15" ht="24.75" customHeight="1" x14ac:dyDescent="0.2">
      <c r="A7" s="525" t="s">
        <v>146</v>
      </c>
      <c r="B7" s="526"/>
      <c r="C7" s="526"/>
      <c r="D7" s="526"/>
      <c r="E7" s="34">
        <v>16333.58</v>
      </c>
      <c r="F7" s="33">
        <v>16333.58</v>
      </c>
      <c r="G7" s="34">
        <v>10888.23</v>
      </c>
      <c r="H7" s="33">
        <v>10888.23</v>
      </c>
      <c r="I7" s="34">
        <v>5361.65</v>
      </c>
      <c r="J7" s="33">
        <v>5361.65</v>
      </c>
      <c r="K7" s="35">
        <v>0</v>
      </c>
      <c r="L7" s="36"/>
    </row>
    <row r="8" spans="1:15" ht="24.75" customHeight="1" x14ac:dyDescent="0.2">
      <c r="A8" s="525" t="s">
        <v>147</v>
      </c>
      <c r="B8" s="526"/>
      <c r="C8" s="526"/>
      <c r="D8" s="526"/>
      <c r="E8" s="34">
        <v>443600</v>
      </c>
      <c r="F8" s="38">
        <v>447093.51</v>
      </c>
      <c r="G8" s="32">
        <v>447425.75</v>
      </c>
      <c r="H8" s="37">
        <v>360635.39</v>
      </c>
      <c r="I8" s="34">
        <v>474958.62</v>
      </c>
      <c r="J8" s="38">
        <v>358385.79</v>
      </c>
      <c r="K8" s="35">
        <v>464700</v>
      </c>
      <c r="L8" s="39"/>
    </row>
    <row r="9" spans="1:15" ht="24.75" customHeight="1" x14ac:dyDescent="0.2">
      <c r="A9" s="525" t="s">
        <v>148</v>
      </c>
      <c r="B9" s="526"/>
      <c r="C9" s="526"/>
      <c r="D9" s="526"/>
      <c r="E9" s="34">
        <v>34668.22</v>
      </c>
      <c r="F9" s="38">
        <v>37361.589999999997</v>
      </c>
      <c r="G9" s="32">
        <v>15484.65</v>
      </c>
      <c r="H9" s="37">
        <v>5316.43</v>
      </c>
      <c r="I9" s="34">
        <v>18723.46</v>
      </c>
      <c r="J9" s="38">
        <v>11437.35</v>
      </c>
      <c r="K9" s="35">
        <v>15768.22</v>
      </c>
      <c r="L9" s="39"/>
      <c r="N9" s="40"/>
    </row>
    <row r="10" spans="1:15" ht="24.75" customHeight="1" x14ac:dyDescent="0.2">
      <c r="A10" s="525" t="s">
        <v>149</v>
      </c>
      <c r="B10" s="526"/>
      <c r="C10" s="526"/>
      <c r="D10" s="526"/>
      <c r="E10" s="34">
        <v>93880</v>
      </c>
      <c r="F10" s="38">
        <v>83105.02</v>
      </c>
      <c r="G10" s="32">
        <v>102462.82</v>
      </c>
      <c r="H10" s="37">
        <v>73581.75</v>
      </c>
      <c r="I10" s="34">
        <v>118131.96</v>
      </c>
      <c r="J10" s="38">
        <v>83982</v>
      </c>
      <c r="K10" s="35">
        <v>115730</v>
      </c>
      <c r="L10" s="39"/>
    </row>
    <row r="11" spans="1:15" ht="24.75" customHeight="1" x14ac:dyDescent="0.2">
      <c r="A11" s="525" t="s">
        <v>150</v>
      </c>
      <c r="B11" s="526"/>
      <c r="C11" s="526"/>
      <c r="D11" s="526"/>
      <c r="E11" s="34">
        <v>5000</v>
      </c>
      <c r="F11" s="38">
        <v>1459.92</v>
      </c>
      <c r="G11" s="32">
        <v>12449.89</v>
      </c>
      <c r="H11" s="37">
        <v>7833.04</v>
      </c>
      <c r="I11" s="34">
        <v>4710.1499999999996</v>
      </c>
      <c r="J11" s="38">
        <v>4710.1499999999996</v>
      </c>
      <c r="K11" s="35">
        <v>14450</v>
      </c>
      <c r="L11" s="39"/>
    </row>
    <row r="12" spans="1:15" ht="24.75" customHeight="1" x14ac:dyDescent="0.2">
      <c r="A12" s="525" t="s">
        <v>151</v>
      </c>
      <c r="B12" s="526"/>
      <c r="C12" s="526"/>
      <c r="D12" s="526"/>
      <c r="E12" s="34">
        <v>0</v>
      </c>
      <c r="F12" s="38">
        <v>0</v>
      </c>
      <c r="G12" s="32">
        <v>0</v>
      </c>
      <c r="H12" s="37">
        <v>0</v>
      </c>
      <c r="I12" s="34">
        <v>43000</v>
      </c>
      <c r="J12" s="38">
        <v>43000</v>
      </c>
      <c r="K12" s="35">
        <v>0</v>
      </c>
      <c r="L12" s="39"/>
    </row>
    <row r="13" spans="1:15" ht="24.75" customHeight="1" x14ac:dyDescent="0.2">
      <c r="A13" s="527" t="s">
        <v>152</v>
      </c>
      <c r="B13" s="528"/>
      <c r="C13" s="528"/>
      <c r="D13" s="528"/>
      <c r="E13" s="34">
        <v>163000</v>
      </c>
      <c r="F13" s="38">
        <v>87371.24</v>
      </c>
      <c r="G13" s="32">
        <v>79545.52</v>
      </c>
      <c r="H13" s="37">
        <v>75290.36</v>
      </c>
      <c r="I13" s="34">
        <v>85589.64</v>
      </c>
      <c r="J13" s="38">
        <v>81311.48</v>
      </c>
      <c r="K13" s="35">
        <v>153000</v>
      </c>
      <c r="L13" s="39"/>
    </row>
    <row r="14" spans="1:15" ht="24.75" customHeight="1" thickBot="1" x14ac:dyDescent="0.25">
      <c r="A14" s="502" t="s">
        <v>153</v>
      </c>
      <c r="B14" s="503"/>
      <c r="C14" s="503"/>
      <c r="D14" s="503"/>
      <c r="E14" s="41">
        <f t="shared" ref="E14:J14" si="0">SUM(E6:E13)</f>
        <v>778981.8</v>
      </c>
      <c r="F14" s="41">
        <f t="shared" si="0"/>
        <v>695224.8600000001</v>
      </c>
      <c r="G14" s="41">
        <f t="shared" si="0"/>
        <v>668256.86</v>
      </c>
      <c r="H14" s="41">
        <f t="shared" si="0"/>
        <v>533545.19999999995</v>
      </c>
      <c r="I14" s="41">
        <f t="shared" si="0"/>
        <v>753501.82000000007</v>
      </c>
      <c r="J14" s="41">
        <f t="shared" si="0"/>
        <v>591214.76</v>
      </c>
      <c r="K14" s="41">
        <f t="shared" ref="K14" si="1">SUM(K6:K13)</f>
        <v>763648.22</v>
      </c>
      <c r="L14" s="42">
        <f>SUM(L8:L13)</f>
        <v>0</v>
      </c>
    </row>
    <row r="15" spans="1:15" ht="14.25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5" ht="15" customHeight="1" x14ac:dyDescent="0.2">
      <c r="A16" s="504" t="s">
        <v>154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6"/>
      <c r="M16" s="46"/>
    </row>
    <row r="17" spans="1:12" ht="15" customHeight="1" x14ac:dyDescent="0.2">
      <c r="A17" s="507" t="s">
        <v>142</v>
      </c>
      <c r="B17" s="508"/>
      <c r="C17" s="508"/>
      <c r="D17" s="508"/>
      <c r="E17" s="158">
        <v>2016</v>
      </c>
      <c r="F17" s="158"/>
      <c r="G17" s="158">
        <v>2017</v>
      </c>
      <c r="H17" s="158"/>
      <c r="I17" s="511">
        <v>2018</v>
      </c>
      <c r="J17" s="512"/>
      <c r="K17" s="511">
        <v>2019</v>
      </c>
      <c r="L17" s="512"/>
    </row>
    <row r="18" spans="1:12" ht="12.75" customHeight="1" x14ac:dyDescent="0.2">
      <c r="A18" s="509"/>
      <c r="B18" s="510"/>
      <c r="C18" s="508"/>
      <c r="D18" s="508"/>
      <c r="E18" s="28" t="s">
        <v>155</v>
      </c>
      <c r="F18" s="29" t="s">
        <v>156</v>
      </c>
      <c r="G18" s="155" t="s">
        <v>155</v>
      </c>
      <c r="H18" s="156" t="s">
        <v>156</v>
      </c>
      <c r="I18" s="28" t="s">
        <v>155</v>
      </c>
      <c r="J18" s="29" t="s">
        <v>156</v>
      </c>
      <c r="K18" s="30" t="s">
        <v>284</v>
      </c>
      <c r="L18" s="31" t="s">
        <v>156</v>
      </c>
    </row>
    <row r="19" spans="1:12" ht="24.75" customHeight="1" x14ac:dyDescent="0.2">
      <c r="A19" s="527" t="s">
        <v>157</v>
      </c>
      <c r="B19" s="528"/>
      <c r="C19" s="528"/>
      <c r="D19" s="528"/>
      <c r="E19" s="32">
        <v>544612.04</v>
      </c>
      <c r="F19" s="37">
        <v>527992.31999999995</v>
      </c>
      <c r="G19" s="32">
        <v>527516.04</v>
      </c>
      <c r="H19" s="37">
        <v>394102.76</v>
      </c>
      <c r="I19" s="32">
        <v>554293.65</v>
      </c>
      <c r="J19" s="37">
        <v>397992.75</v>
      </c>
      <c r="K19" s="35">
        <v>565581.71</v>
      </c>
      <c r="L19" s="39"/>
    </row>
    <row r="20" spans="1:12" ht="24.75" customHeight="1" x14ac:dyDescent="0.2">
      <c r="A20" s="527" t="s">
        <v>158</v>
      </c>
      <c r="B20" s="528"/>
      <c r="C20" s="528"/>
      <c r="D20" s="528"/>
      <c r="E20" s="32">
        <v>5000</v>
      </c>
      <c r="F20" s="37">
        <v>30052.38</v>
      </c>
      <c r="G20" s="32">
        <v>4000</v>
      </c>
      <c r="H20" s="37">
        <v>4000</v>
      </c>
      <c r="I20" s="32">
        <v>57503.82</v>
      </c>
      <c r="J20" s="37">
        <v>32424.47</v>
      </c>
      <c r="K20" s="35">
        <v>14450</v>
      </c>
      <c r="L20" s="39"/>
    </row>
    <row r="21" spans="1:12" ht="24.75" customHeight="1" x14ac:dyDescent="0.2">
      <c r="A21" s="525" t="s">
        <v>159</v>
      </c>
      <c r="B21" s="526"/>
      <c r="C21" s="526"/>
      <c r="D21" s="526"/>
      <c r="E21" s="32">
        <v>0</v>
      </c>
      <c r="F21" s="37">
        <v>0</v>
      </c>
      <c r="G21" s="32">
        <v>0</v>
      </c>
      <c r="H21" s="37">
        <v>0</v>
      </c>
      <c r="I21" s="32">
        <v>0</v>
      </c>
      <c r="J21" s="37">
        <v>0</v>
      </c>
      <c r="K21" s="35">
        <v>0</v>
      </c>
      <c r="L21" s="39"/>
    </row>
    <row r="22" spans="1:12" ht="24.75" customHeight="1" x14ac:dyDescent="0.2">
      <c r="A22" s="527" t="s">
        <v>160</v>
      </c>
      <c r="B22" s="528"/>
      <c r="C22" s="528"/>
      <c r="D22" s="528"/>
      <c r="E22" s="32">
        <v>27536.18</v>
      </c>
      <c r="F22" s="37">
        <v>27536.18</v>
      </c>
      <c r="G22" s="32">
        <v>28734.25</v>
      </c>
      <c r="H22" s="37">
        <v>17615.240000000002</v>
      </c>
      <c r="I22" s="32">
        <v>29994.33</v>
      </c>
      <c r="J22" s="37">
        <v>29994.33</v>
      </c>
      <c r="K22" s="35">
        <v>30616.51</v>
      </c>
      <c r="L22" s="39"/>
    </row>
    <row r="23" spans="1:12" ht="24.75" customHeight="1" x14ac:dyDescent="0.2">
      <c r="A23" s="527" t="s">
        <v>161</v>
      </c>
      <c r="B23" s="528"/>
      <c r="C23" s="528"/>
      <c r="D23" s="528"/>
      <c r="E23" s="32">
        <v>0</v>
      </c>
      <c r="F23" s="37">
        <v>0</v>
      </c>
      <c r="G23" s="32">
        <v>0</v>
      </c>
      <c r="H23" s="37">
        <v>0</v>
      </c>
      <c r="I23" s="32">
        <v>0</v>
      </c>
      <c r="J23" s="37">
        <v>0</v>
      </c>
      <c r="K23" s="35">
        <v>0</v>
      </c>
      <c r="L23" s="39"/>
    </row>
    <row r="24" spans="1:12" ht="24.75" customHeight="1" x14ac:dyDescent="0.2">
      <c r="A24" s="527" t="s">
        <v>162</v>
      </c>
      <c r="B24" s="528"/>
      <c r="C24" s="528"/>
      <c r="D24" s="528"/>
      <c r="E24" s="32">
        <v>163000</v>
      </c>
      <c r="F24" s="37">
        <v>87371.24</v>
      </c>
      <c r="G24" s="32">
        <v>79545.52</v>
      </c>
      <c r="H24" s="37">
        <v>68761.11</v>
      </c>
      <c r="I24" s="32">
        <v>85589.64</v>
      </c>
      <c r="J24" s="37">
        <v>77585.789999999994</v>
      </c>
      <c r="K24" s="35">
        <v>153000</v>
      </c>
      <c r="L24" s="39"/>
    </row>
    <row r="25" spans="1:12" s="47" customFormat="1" ht="24.75" customHeight="1" thickBot="1" x14ac:dyDescent="0.25">
      <c r="A25" s="502" t="s">
        <v>163</v>
      </c>
      <c r="B25" s="503"/>
      <c r="C25" s="503"/>
      <c r="D25" s="503"/>
      <c r="E25" s="41">
        <f>SUM(E19:E24)</f>
        <v>740148.22000000009</v>
      </c>
      <c r="F25" s="41">
        <f>SUM(F19:F24)</f>
        <v>672952.12</v>
      </c>
      <c r="G25" s="41">
        <f t="shared" ref="G25:H25" si="2">SUM(G19:G24)</f>
        <v>639795.81000000006</v>
      </c>
      <c r="H25" s="41">
        <f t="shared" si="2"/>
        <v>484479.11</v>
      </c>
      <c r="I25" s="41">
        <f t="shared" ref="I25:L25" si="3">SUM(I19:I24)</f>
        <v>727381.44</v>
      </c>
      <c r="J25" s="41">
        <f t="shared" si="3"/>
        <v>537997.34</v>
      </c>
      <c r="K25" s="41">
        <f t="shared" si="3"/>
        <v>763648.22</v>
      </c>
      <c r="L25" s="42">
        <f t="shared" si="3"/>
        <v>0</v>
      </c>
    </row>
    <row r="26" spans="1:12" ht="14.25" customHeight="1" thickBo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4.25" customHeight="1" x14ac:dyDescent="0.2">
      <c r="A27" s="504" t="s">
        <v>164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6"/>
    </row>
    <row r="28" spans="1:12" ht="14.25" customHeight="1" x14ac:dyDescent="0.2">
      <c r="A28" s="507" t="s">
        <v>165</v>
      </c>
      <c r="B28" s="508" t="s">
        <v>166</v>
      </c>
      <c r="C28" s="508"/>
      <c r="D28" s="508"/>
      <c r="E28" s="158">
        <v>2016</v>
      </c>
      <c r="F28" s="158"/>
      <c r="G28" s="158">
        <v>2017</v>
      </c>
      <c r="H28" s="158"/>
      <c r="I28" s="511">
        <v>2018</v>
      </c>
      <c r="J28" s="512"/>
      <c r="K28" s="511">
        <v>2019</v>
      </c>
      <c r="L28" s="512"/>
    </row>
    <row r="29" spans="1:12" ht="14.25" customHeight="1" x14ac:dyDescent="0.2">
      <c r="A29" s="507"/>
      <c r="B29" s="508"/>
      <c r="C29" s="508"/>
      <c r="D29" s="508"/>
      <c r="E29" s="29" t="s">
        <v>167</v>
      </c>
      <c r="F29" s="29" t="s">
        <v>168</v>
      </c>
      <c r="G29" s="156" t="s">
        <v>167</v>
      </c>
      <c r="H29" s="156" t="s">
        <v>168</v>
      </c>
      <c r="I29" s="29" t="s">
        <v>167</v>
      </c>
      <c r="J29" s="29" t="s">
        <v>168</v>
      </c>
      <c r="K29" s="48" t="s">
        <v>167</v>
      </c>
      <c r="L29" s="31" t="s">
        <v>168</v>
      </c>
    </row>
    <row r="30" spans="1:12" ht="28.5" customHeight="1" x14ac:dyDescent="0.2">
      <c r="A30" s="49">
        <v>1</v>
      </c>
      <c r="B30" s="526" t="s">
        <v>169</v>
      </c>
      <c r="C30" s="526"/>
      <c r="D30" s="526"/>
      <c r="E30" s="32">
        <v>116515.93</v>
      </c>
      <c r="F30" s="37">
        <v>63138.71</v>
      </c>
      <c r="G30" s="32">
        <v>153520.25</v>
      </c>
      <c r="H30" s="37">
        <v>83707.87</v>
      </c>
      <c r="I30" s="32">
        <v>145333.09</v>
      </c>
      <c r="J30" s="37">
        <v>70792.94</v>
      </c>
      <c r="K30" s="35">
        <v>257362.72</v>
      </c>
      <c r="L30" s="39"/>
    </row>
    <row r="31" spans="1:12" ht="14.25" customHeight="1" x14ac:dyDescent="0.2">
      <c r="A31" s="49">
        <v>2</v>
      </c>
      <c r="B31" s="528" t="s">
        <v>170</v>
      </c>
      <c r="C31" s="528"/>
      <c r="D31" s="528"/>
      <c r="E31" s="32">
        <v>5064.9799999999996</v>
      </c>
      <c r="F31" s="37">
        <v>5082.1099999999997</v>
      </c>
      <c r="G31" s="32">
        <v>5086.1099999999997</v>
      </c>
      <c r="H31" s="37">
        <v>5082.1099999999997</v>
      </c>
      <c r="I31" s="32">
        <v>10172.219999999999</v>
      </c>
      <c r="J31" s="37">
        <v>10164.219999999999</v>
      </c>
      <c r="K31" s="35">
        <v>5094.1099999999997</v>
      </c>
      <c r="L31" s="39"/>
    </row>
    <row r="32" spans="1:12" ht="14.25" customHeight="1" x14ac:dyDescent="0.2">
      <c r="A32" s="49">
        <v>3</v>
      </c>
      <c r="B32" s="528" t="s">
        <v>171</v>
      </c>
      <c r="C32" s="528"/>
      <c r="D32" s="528"/>
      <c r="E32" s="32">
        <v>38329.35</v>
      </c>
      <c r="F32" s="37">
        <v>20206.25</v>
      </c>
      <c r="G32" s="32">
        <v>35108.21</v>
      </c>
      <c r="H32" s="37">
        <v>22627.73</v>
      </c>
      <c r="I32" s="32">
        <v>41556.730000000003</v>
      </c>
      <c r="J32" s="37">
        <v>27631.69</v>
      </c>
      <c r="K32" s="35">
        <v>48547.839999999997</v>
      </c>
      <c r="L32" s="39"/>
    </row>
    <row r="33" spans="1:12" ht="14.25" customHeight="1" x14ac:dyDescent="0.2">
      <c r="A33" s="49">
        <v>4</v>
      </c>
      <c r="B33" s="528" t="s">
        <v>172</v>
      </c>
      <c r="C33" s="528"/>
      <c r="D33" s="528"/>
      <c r="E33" s="32">
        <v>6699.01</v>
      </c>
      <c r="F33" s="37">
        <v>0</v>
      </c>
      <c r="G33" s="32">
        <v>6699.01</v>
      </c>
      <c r="H33" s="37">
        <v>0</v>
      </c>
      <c r="I33" s="32">
        <v>11315.86</v>
      </c>
      <c r="J33" s="37">
        <v>2308.4299999999998</v>
      </c>
      <c r="K33" s="35">
        <v>9007.43</v>
      </c>
      <c r="L33" s="39"/>
    </row>
    <row r="34" spans="1:12" ht="14.25" customHeight="1" x14ac:dyDescent="0.2">
      <c r="A34" s="49">
        <v>6</v>
      </c>
      <c r="B34" s="528" t="s">
        <v>173</v>
      </c>
      <c r="C34" s="528"/>
      <c r="D34" s="528"/>
      <c r="E34" s="32">
        <v>0</v>
      </c>
      <c r="F34" s="37">
        <v>0</v>
      </c>
      <c r="G34" s="32">
        <v>0</v>
      </c>
      <c r="H34" s="37">
        <v>0</v>
      </c>
      <c r="I34" s="32">
        <v>0</v>
      </c>
      <c r="J34" s="37">
        <v>0</v>
      </c>
      <c r="K34" s="35">
        <v>0</v>
      </c>
      <c r="L34" s="39"/>
    </row>
    <row r="35" spans="1:12" ht="14.25" customHeight="1" x14ac:dyDescent="0.2">
      <c r="A35" s="49">
        <v>9</v>
      </c>
      <c r="B35" s="528" t="s">
        <v>174</v>
      </c>
      <c r="C35" s="528"/>
      <c r="D35" s="528"/>
      <c r="E35" s="32">
        <v>12181.72</v>
      </c>
      <c r="F35" s="37">
        <v>9459.57</v>
      </c>
      <c r="G35" s="32">
        <v>9721.27</v>
      </c>
      <c r="H35" s="37">
        <v>5569.69</v>
      </c>
      <c r="I35" s="32">
        <v>8406.74</v>
      </c>
      <c r="J35" s="37">
        <v>5606.58</v>
      </c>
      <c r="K35" s="35">
        <v>30006.87</v>
      </c>
      <c r="L35" s="39"/>
    </row>
    <row r="36" spans="1:12" s="47" customFormat="1" ht="14.25" customHeight="1" x14ac:dyDescent="0.2">
      <c r="A36" s="529" t="s">
        <v>175</v>
      </c>
      <c r="B36" s="530"/>
      <c r="C36" s="530"/>
      <c r="D36" s="530"/>
      <c r="E36" s="50">
        <f>SUM(E30:E35)</f>
        <v>178790.99</v>
      </c>
      <c r="F36" s="50">
        <f>SUM(F30:F35)</f>
        <v>97886.639999999985</v>
      </c>
      <c r="G36" s="50">
        <f t="shared" ref="G36:H36" si="4">SUM(G30:G35)</f>
        <v>210134.84999999998</v>
      </c>
      <c r="H36" s="50">
        <f t="shared" si="4"/>
        <v>116987.4</v>
      </c>
      <c r="I36" s="50">
        <f t="shared" ref="I36:L36" si="5">SUM(I30:I35)</f>
        <v>216784.64000000001</v>
      </c>
      <c r="J36" s="50">
        <f t="shared" si="5"/>
        <v>116503.86</v>
      </c>
      <c r="K36" s="50">
        <f t="shared" si="5"/>
        <v>350018.97000000003</v>
      </c>
      <c r="L36" s="51">
        <f t="shared" si="5"/>
        <v>0</v>
      </c>
    </row>
    <row r="37" spans="1:12" ht="14.25" customHeight="1" x14ac:dyDescent="0.2">
      <c r="A37" s="507" t="s">
        <v>165</v>
      </c>
      <c r="B37" s="508" t="s">
        <v>176</v>
      </c>
      <c r="C37" s="508"/>
      <c r="D37" s="508"/>
      <c r="E37" s="158">
        <f>$L$1-1</f>
        <v>2018</v>
      </c>
      <c r="F37" s="158"/>
      <c r="G37" s="158">
        <v>2017</v>
      </c>
      <c r="H37" s="158"/>
      <c r="I37" s="511">
        <v>2018</v>
      </c>
      <c r="J37" s="512"/>
      <c r="K37" s="511">
        <v>2019</v>
      </c>
      <c r="L37" s="512"/>
    </row>
    <row r="38" spans="1:12" ht="14.25" customHeight="1" x14ac:dyDescent="0.2">
      <c r="A38" s="507"/>
      <c r="B38" s="508"/>
      <c r="C38" s="508"/>
      <c r="D38" s="508"/>
      <c r="E38" s="29" t="s">
        <v>177</v>
      </c>
      <c r="F38" s="29" t="s">
        <v>178</v>
      </c>
      <c r="G38" s="156" t="s">
        <v>177</v>
      </c>
      <c r="H38" s="156" t="s">
        <v>178</v>
      </c>
      <c r="I38" s="29" t="s">
        <v>177</v>
      </c>
      <c r="J38" s="29" t="s">
        <v>178</v>
      </c>
      <c r="K38" s="48" t="s">
        <v>177</v>
      </c>
      <c r="L38" s="31" t="s">
        <v>178</v>
      </c>
    </row>
    <row r="39" spans="1:12" ht="14.25" customHeight="1" x14ac:dyDescent="0.2">
      <c r="A39" s="49">
        <v>1</v>
      </c>
      <c r="B39" s="528" t="s">
        <v>179</v>
      </c>
      <c r="C39" s="528"/>
      <c r="D39" s="528"/>
      <c r="E39" s="32">
        <v>132033.98000000001</v>
      </c>
      <c r="F39" s="37">
        <v>82579.27</v>
      </c>
      <c r="G39" s="32">
        <v>144352.23000000001</v>
      </c>
      <c r="H39" s="37">
        <v>88128.9</v>
      </c>
      <c r="I39" s="32">
        <v>188458.02</v>
      </c>
      <c r="J39" s="37">
        <v>140776.13</v>
      </c>
      <c r="K39" s="35">
        <v>241249.04</v>
      </c>
      <c r="L39" s="39"/>
    </row>
    <row r="40" spans="1:12" ht="14.25" customHeight="1" x14ac:dyDescent="0.2">
      <c r="A40" s="49">
        <v>2</v>
      </c>
      <c r="B40" s="528" t="s">
        <v>180</v>
      </c>
      <c r="C40" s="528"/>
      <c r="D40" s="528"/>
      <c r="E40" s="32">
        <v>89380.4</v>
      </c>
      <c r="F40" s="37">
        <v>70621.38</v>
      </c>
      <c r="G40" s="32">
        <v>27654.52</v>
      </c>
      <c r="H40" s="37">
        <v>16674.79</v>
      </c>
      <c r="I40" s="32">
        <v>10979.73</v>
      </c>
      <c r="J40" s="37">
        <v>0</v>
      </c>
      <c r="K40" s="35">
        <v>59709.55</v>
      </c>
      <c r="L40" s="39"/>
    </row>
    <row r="41" spans="1:12" ht="26.25" customHeight="1" x14ac:dyDescent="0.2">
      <c r="A41" s="49">
        <v>3</v>
      </c>
      <c r="B41" s="526" t="s">
        <v>181</v>
      </c>
      <c r="C41" s="526"/>
      <c r="D41" s="526"/>
      <c r="E41" s="32">
        <v>0</v>
      </c>
      <c r="F41" s="37">
        <v>0</v>
      </c>
      <c r="G41" s="32">
        <v>0</v>
      </c>
      <c r="H41" s="37">
        <v>0</v>
      </c>
      <c r="I41" s="32">
        <v>0</v>
      </c>
      <c r="J41" s="37">
        <v>0</v>
      </c>
      <c r="K41" s="35">
        <v>0</v>
      </c>
      <c r="L41" s="39"/>
    </row>
    <row r="42" spans="1:12" ht="14.25" customHeight="1" x14ac:dyDescent="0.2">
      <c r="A42" s="49">
        <v>4</v>
      </c>
      <c r="B42" s="528" t="s">
        <v>182</v>
      </c>
      <c r="C42" s="528"/>
      <c r="D42" s="528"/>
      <c r="E42" s="32">
        <v>0</v>
      </c>
      <c r="F42" s="37">
        <v>0</v>
      </c>
      <c r="G42" s="32">
        <v>9033.98</v>
      </c>
      <c r="H42" s="37">
        <v>9033.98</v>
      </c>
      <c r="I42" s="32">
        <v>11119.01</v>
      </c>
      <c r="J42" s="37">
        <v>11119.01</v>
      </c>
      <c r="K42" s="35">
        <v>15158.68</v>
      </c>
      <c r="L42" s="39"/>
    </row>
    <row r="43" spans="1:12" ht="20.25" customHeight="1" x14ac:dyDescent="0.2">
      <c r="A43" s="49">
        <v>5</v>
      </c>
      <c r="B43" s="526" t="s">
        <v>183</v>
      </c>
      <c r="C43" s="526"/>
      <c r="D43" s="526"/>
      <c r="E43" s="32">
        <v>0</v>
      </c>
      <c r="F43" s="37">
        <v>0</v>
      </c>
      <c r="G43" s="32">
        <v>0</v>
      </c>
      <c r="H43" s="37">
        <v>0</v>
      </c>
      <c r="I43" s="32">
        <v>0</v>
      </c>
      <c r="J43" s="37">
        <v>0</v>
      </c>
      <c r="K43" s="35">
        <v>0</v>
      </c>
      <c r="L43" s="39"/>
    </row>
    <row r="44" spans="1:12" ht="14.25" customHeight="1" x14ac:dyDescent="0.2">
      <c r="A44" s="49">
        <v>7</v>
      </c>
      <c r="B44" s="528" t="s">
        <v>174</v>
      </c>
      <c r="C44" s="528"/>
      <c r="D44" s="528"/>
      <c r="E44" s="32">
        <v>11715.6</v>
      </c>
      <c r="F44" s="37">
        <v>8546.89</v>
      </c>
      <c r="G44" s="32">
        <v>12996.59</v>
      </c>
      <c r="H44" s="37">
        <v>9590.8799999999992</v>
      </c>
      <c r="I44" s="32">
        <v>14190.12</v>
      </c>
      <c r="J44" s="37">
        <v>7249.41</v>
      </c>
      <c r="K44" s="35">
        <v>38881.08</v>
      </c>
      <c r="L44" s="39"/>
    </row>
    <row r="45" spans="1:12" s="47" customFormat="1" ht="14.25" customHeight="1" thickBot="1" x14ac:dyDescent="0.25">
      <c r="A45" s="502" t="s">
        <v>184</v>
      </c>
      <c r="B45" s="503"/>
      <c r="C45" s="503"/>
      <c r="D45" s="503"/>
      <c r="E45" s="41">
        <f>SUM(E39:E44)</f>
        <v>233129.98</v>
      </c>
      <c r="F45" s="41">
        <f>SUM(F39:F44)</f>
        <v>161747.54000000004</v>
      </c>
      <c r="G45" s="41">
        <f t="shared" ref="G45:H45" si="6">SUM(G39:G44)</f>
        <v>194037.32</v>
      </c>
      <c r="H45" s="41">
        <f t="shared" si="6"/>
        <v>123428.55</v>
      </c>
      <c r="I45" s="41">
        <f t="shared" ref="I45:L45" si="7">SUM(I39:I44)</f>
        <v>224746.88</v>
      </c>
      <c r="J45" s="41">
        <f t="shared" si="7"/>
        <v>159144.55000000002</v>
      </c>
      <c r="K45" s="41">
        <f t="shared" si="7"/>
        <v>354998.35000000003</v>
      </c>
      <c r="L45" s="42">
        <f t="shared" si="7"/>
        <v>0</v>
      </c>
    </row>
    <row r="46" spans="1:12" ht="14.25" customHeight="1" thickBo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1:12" ht="15.75" customHeight="1" x14ac:dyDescent="0.2">
      <c r="A47" s="504" t="s">
        <v>185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6"/>
    </row>
    <row r="48" spans="1:12" ht="15.75" customHeight="1" x14ac:dyDescent="0.2">
      <c r="A48" s="531" t="s">
        <v>98</v>
      </c>
      <c r="B48" s="532"/>
      <c r="C48" s="532"/>
      <c r="D48" s="532"/>
      <c r="E48" s="533">
        <v>2016</v>
      </c>
      <c r="F48" s="534"/>
      <c r="G48" s="533">
        <v>2017</v>
      </c>
      <c r="H48" s="534"/>
      <c r="I48" s="511">
        <v>2018</v>
      </c>
      <c r="J48" s="512"/>
      <c r="K48" s="511">
        <v>2019</v>
      </c>
      <c r="L48" s="512"/>
    </row>
    <row r="49" spans="1:12" ht="28.5" customHeight="1" x14ac:dyDescent="0.2">
      <c r="A49" s="525" t="s">
        <v>186</v>
      </c>
      <c r="B49" s="526"/>
      <c r="C49" s="526"/>
      <c r="D49" s="526"/>
      <c r="E49" s="537">
        <v>37361.589999999997</v>
      </c>
      <c r="F49" s="538"/>
      <c r="G49" s="537">
        <v>5316.43</v>
      </c>
      <c r="H49" s="538"/>
      <c r="I49" s="537">
        <v>5275.42</v>
      </c>
      <c r="J49" s="538"/>
      <c r="K49" s="535">
        <v>5600</v>
      </c>
      <c r="L49" s="536"/>
    </row>
    <row r="50" spans="1:12" ht="24.75" customHeight="1" x14ac:dyDescent="0.2">
      <c r="A50" s="525" t="s">
        <v>187</v>
      </c>
      <c r="B50" s="526"/>
      <c r="C50" s="526"/>
      <c r="D50" s="526"/>
      <c r="E50" s="537">
        <v>35677.440000000002</v>
      </c>
      <c r="F50" s="538"/>
      <c r="G50" s="537">
        <v>34479.370000000003</v>
      </c>
      <c r="H50" s="538"/>
      <c r="I50" s="537">
        <v>33219.29</v>
      </c>
      <c r="J50" s="538"/>
      <c r="K50" s="535">
        <v>32792.25</v>
      </c>
      <c r="L50" s="536"/>
    </row>
    <row r="51" spans="1:12" ht="24.75" customHeight="1" x14ac:dyDescent="0.2">
      <c r="A51" s="525" t="s">
        <v>188</v>
      </c>
      <c r="B51" s="526"/>
      <c r="C51" s="526"/>
      <c r="D51" s="526"/>
      <c r="E51" s="537">
        <v>127525.92</v>
      </c>
      <c r="F51" s="538"/>
      <c r="G51" s="537">
        <v>128657.1</v>
      </c>
      <c r="H51" s="538"/>
      <c r="I51" s="537">
        <v>126835.61</v>
      </c>
      <c r="J51" s="538"/>
      <c r="K51" s="535">
        <v>130749.79</v>
      </c>
      <c r="L51" s="536"/>
    </row>
    <row r="52" spans="1:12" ht="24" customHeight="1" x14ac:dyDescent="0.2">
      <c r="A52" s="525" t="s">
        <v>189</v>
      </c>
      <c r="B52" s="526"/>
      <c r="C52" s="526"/>
      <c r="D52" s="526"/>
      <c r="E52" s="537">
        <v>27536.18</v>
      </c>
      <c r="F52" s="538"/>
      <c r="G52" s="537">
        <v>28734.25</v>
      </c>
      <c r="H52" s="538"/>
      <c r="I52" s="537">
        <v>29994.33</v>
      </c>
      <c r="J52" s="538"/>
      <c r="K52" s="535">
        <v>30616.51</v>
      </c>
      <c r="L52" s="536"/>
    </row>
    <row r="53" spans="1:12" ht="22.5" customHeight="1" thickBot="1" x14ac:dyDescent="0.25">
      <c r="A53" s="539" t="s">
        <v>190</v>
      </c>
      <c r="B53" s="540"/>
      <c r="C53" s="540"/>
      <c r="D53" s="540"/>
      <c r="E53" s="541">
        <v>0</v>
      </c>
      <c r="F53" s="542"/>
      <c r="G53" s="541">
        <v>0</v>
      </c>
      <c r="H53" s="542"/>
      <c r="I53" s="541">
        <v>0</v>
      </c>
      <c r="J53" s="542"/>
      <c r="K53" s="552">
        <v>0</v>
      </c>
      <c r="L53" s="553"/>
    </row>
    <row r="54" spans="1:12" ht="12.75" customHeight="1" thickBot="1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2" ht="12.75" customHeight="1" x14ac:dyDescent="0.2">
      <c r="A55" s="504" t="s">
        <v>140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6"/>
    </row>
    <row r="56" spans="1:12" ht="15.75" customHeight="1" x14ac:dyDescent="0.2">
      <c r="A56" s="554" t="s">
        <v>191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6"/>
    </row>
    <row r="57" spans="1:12" x14ac:dyDescent="0.2">
      <c r="A57" s="531" t="s">
        <v>98</v>
      </c>
      <c r="B57" s="532"/>
      <c r="C57" s="532"/>
      <c r="D57" s="532"/>
      <c r="E57" s="511">
        <v>2016</v>
      </c>
      <c r="F57" s="511"/>
      <c r="G57" s="511">
        <v>2017</v>
      </c>
      <c r="H57" s="511"/>
      <c r="I57" s="511">
        <v>2018</v>
      </c>
      <c r="J57" s="511"/>
      <c r="K57" s="511">
        <v>2019</v>
      </c>
      <c r="L57" s="512"/>
    </row>
    <row r="58" spans="1:12" ht="12.75" customHeight="1" x14ac:dyDescent="0.2">
      <c r="A58" s="543" t="s">
        <v>192</v>
      </c>
      <c r="B58" s="544"/>
      <c r="C58" s="544"/>
      <c r="D58" s="544"/>
      <c r="E58" s="545">
        <f>(E8+E10)/SUM(E8:E10)</f>
        <v>0.93940692500974665</v>
      </c>
      <c r="F58" s="545"/>
      <c r="G58" s="545">
        <f>(G8+G10)/SUM(G8:G10)</f>
        <v>0.97261163165811093</v>
      </c>
      <c r="H58" s="545"/>
      <c r="I58" s="546">
        <f>(I8+I10)/SUM(I8:I10)</f>
        <v>0.96939681214246065</v>
      </c>
      <c r="J58" s="547"/>
      <c r="K58" s="557">
        <f>(K8+K10)/SUM(K8:K10)</f>
        <v>0.97355205119532229</v>
      </c>
      <c r="L58" s="558"/>
    </row>
    <row r="59" spans="1:12" ht="12.75" customHeight="1" x14ac:dyDescent="0.2">
      <c r="A59" s="559" t="s">
        <v>193</v>
      </c>
      <c r="B59" s="560"/>
      <c r="C59" s="560"/>
      <c r="D59" s="560"/>
      <c r="E59" s="545"/>
      <c r="F59" s="545"/>
      <c r="G59" s="545"/>
      <c r="H59" s="545"/>
      <c r="I59" s="548"/>
      <c r="J59" s="549"/>
      <c r="K59" s="557"/>
      <c r="L59" s="558"/>
    </row>
    <row r="60" spans="1:12" ht="12.75" customHeight="1" x14ac:dyDescent="0.2">
      <c r="A60" s="561" t="s">
        <v>194</v>
      </c>
      <c r="B60" s="560"/>
      <c r="C60" s="560"/>
      <c r="D60" s="560"/>
      <c r="E60" s="545"/>
      <c r="F60" s="545"/>
      <c r="G60" s="545"/>
      <c r="H60" s="545"/>
      <c r="I60" s="550"/>
      <c r="J60" s="551"/>
      <c r="K60" s="557"/>
      <c r="L60" s="558"/>
    </row>
    <row r="61" spans="1:12" ht="12.75" customHeight="1" x14ac:dyDescent="0.2">
      <c r="A61" s="543" t="s">
        <v>195</v>
      </c>
      <c r="B61" s="544"/>
      <c r="C61" s="544"/>
      <c r="D61" s="544"/>
      <c r="E61" s="545">
        <f>E8/SUM(E8:E10)</f>
        <v>0.77532356912689515</v>
      </c>
      <c r="F61" s="545"/>
      <c r="G61" s="545">
        <f>G8/SUM(G8:G10)</f>
        <v>0.7913812224781358</v>
      </c>
      <c r="H61" s="545"/>
      <c r="I61" s="545">
        <f>I8/SUM(I8:I10)</f>
        <v>0.77631206371138517</v>
      </c>
      <c r="J61" s="545"/>
      <c r="K61" s="557">
        <f>K8/SUM(K8:K10)</f>
        <v>0.77943875780105487</v>
      </c>
      <c r="L61" s="558"/>
    </row>
    <row r="62" spans="1:12" ht="12.75" customHeight="1" x14ac:dyDescent="0.2">
      <c r="A62" s="559" t="s">
        <v>196</v>
      </c>
      <c r="B62" s="560"/>
      <c r="C62" s="560"/>
      <c r="D62" s="560"/>
      <c r="E62" s="545"/>
      <c r="F62" s="545"/>
      <c r="G62" s="545"/>
      <c r="H62" s="545"/>
      <c r="I62" s="545"/>
      <c r="J62" s="545"/>
      <c r="K62" s="557"/>
      <c r="L62" s="558"/>
    </row>
    <row r="63" spans="1:12" ht="13.15" customHeight="1" x14ac:dyDescent="0.2">
      <c r="A63" s="561" t="s">
        <v>194</v>
      </c>
      <c r="B63" s="560"/>
      <c r="C63" s="560"/>
      <c r="D63" s="560"/>
      <c r="E63" s="545"/>
      <c r="F63" s="545"/>
      <c r="G63" s="545"/>
      <c r="H63" s="545"/>
      <c r="I63" s="545"/>
      <c r="J63" s="545"/>
      <c r="K63" s="557"/>
      <c r="L63" s="558"/>
    </row>
    <row r="64" spans="1:12" ht="13.15" customHeight="1" x14ac:dyDescent="0.2">
      <c r="A64" s="543" t="s">
        <v>197</v>
      </c>
      <c r="B64" s="544"/>
      <c r="C64" s="544"/>
      <c r="D64" s="544"/>
      <c r="E64" s="545">
        <f>E49/SUM(E8:E10)</f>
        <v>6.5300543974426764E-2</v>
      </c>
      <c r="F64" s="545"/>
      <c r="G64" s="545">
        <f>G49/SUM(G8:G10)</f>
        <v>9.4033990502769144E-3</v>
      </c>
      <c r="H64" s="545"/>
      <c r="I64" s="545">
        <f>I49/SUM(I8:I10)</f>
        <v>8.622587346965754E-3</v>
      </c>
      <c r="J64" s="545"/>
      <c r="K64" s="557">
        <f>K49/SUM(K8:K10)</f>
        <v>9.3928492439980787E-3</v>
      </c>
      <c r="L64" s="558"/>
    </row>
    <row r="65" spans="1:12" ht="13.15" customHeight="1" x14ac:dyDescent="0.2">
      <c r="A65" s="559" t="s">
        <v>198</v>
      </c>
      <c r="B65" s="560"/>
      <c r="C65" s="560"/>
      <c r="D65" s="560"/>
      <c r="E65" s="545"/>
      <c r="F65" s="545"/>
      <c r="G65" s="545"/>
      <c r="H65" s="545"/>
      <c r="I65" s="545"/>
      <c r="J65" s="545"/>
      <c r="K65" s="557"/>
      <c r="L65" s="558"/>
    </row>
    <row r="66" spans="1:12" ht="13.15" customHeight="1" x14ac:dyDescent="0.2">
      <c r="A66" s="561" t="s">
        <v>194</v>
      </c>
      <c r="B66" s="560"/>
      <c r="C66" s="560"/>
      <c r="D66" s="560"/>
      <c r="E66" s="545"/>
      <c r="F66" s="545"/>
      <c r="G66" s="545"/>
      <c r="H66" s="545"/>
      <c r="I66" s="545"/>
      <c r="J66" s="545"/>
      <c r="K66" s="557"/>
      <c r="L66" s="558"/>
    </row>
    <row r="67" spans="1:12" x14ac:dyDescent="0.2">
      <c r="A67" s="554" t="s">
        <v>199</v>
      </c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6"/>
    </row>
    <row r="68" spans="1:12" x14ac:dyDescent="0.2">
      <c r="A68" s="531" t="s">
        <v>91</v>
      </c>
      <c r="B68" s="532"/>
      <c r="C68" s="532"/>
      <c r="D68" s="532"/>
      <c r="E68" s="511">
        <v>2016</v>
      </c>
      <c r="F68" s="511"/>
      <c r="G68" s="511">
        <v>2017</v>
      </c>
      <c r="H68" s="511"/>
      <c r="I68" s="511">
        <v>2018</v>
      </c>
      <c r="J68" s="511"/>
      <c r="K68" s="511">
        <v>2019</v>
      </c>
      <c r="L68" s="512"/>
    </row>
    <row r="69" spans="1:12" ht="24" customHeight="1" x14ac:dyDescent="0.2">
      <c r="A69" s="543" t="s">
        <v>200</v>
      </c>
      <c r="B69" s="544"/>
      <c r="C69" s="544"/>
      <c r="D69" s="544"/>
      <c r="E69" s="545">
        <f>(E50+E51+E52)/SUM(E8:E10)</f>
        <v>0.33337434834630786</v>
      </c>
      <c r="F69" s="545"/>
      <c r="G69" s="545">
        <f>(G50+G51+G52)/SUM(G8:G10)</f>
        <v>0.33937001826864033</v>
      </c>
      <c r="H69" s="545"/>
      <c r="I69" s="546">
        <f>(I50+I51+I52)/SUM(I8:I10)</f>
        <v>0.31063234508315629</v>
      </c>
      <c r="J69" s="547"/>
      <c r="K69" s="557">
        <f>(K50+K51+K52)/SUM(K8:K10)</f>
        <v>0.32566106956843982</v>
      </c>
      <c r="L69" s="557"/>
    </row>
    <row r="70" spans="1:12" ht="13.15" customHeight="1" x14ac:dyDescent="0.2">
      <c r="A70" s="559" t="s">
        <v>201</v>
      </c>
      <c r="B70" s="560"/>
      <c r="C70" s="560"/>
      <c r="D70" s="560"/>
      <c r="E70" s="545"/>
      <c r="F70" s="545"/>
      <c r="G70" s="545"/>
      <c r="H70" s="545"/>
      <c r="I70" s="548"/>
      <c r="J70" s="549"/>
      <c r="K70" s="557"/>
      <c r="L70" s="557"/>
    </row>
    <row r="71" spans="1:12" ht="13.15" customHeight="1" x14ac:dyDescent="0.2">
      <c r="A71" s="561" t="s">
        <v>194</v>
      </c>
      <c r="B71" s="560"/>
      <c r="C71" s="560"/>
      <c r="D71" s="560"/>
      <c r="E71" s="545"/>
      <c r="F71" s="545"/>
      <c r="G71" s="545"/>
      <c r="H71" s="545"/>
      <c r="I71" s="550"/>
      <c r="J71" s="551"/>
      <c r="K71" s="557"/>
      <c r="L71" s="557"/>
    </row>
    <row r="72" spans="1:12" ht="13.15" customHeight="1" x14ac:dyDescent="0.2">
      <c r="A72" s="543" t="s">
        <v>202</v>
      </c>
      <c r="B72" s="544"/>
      <c r="C72" s="544"/>
      <c r="D72" s="544"/>
      <c r="E72" s="545">
        <f>E51/SUM(E8:E10)</f>
        <v>0.22288965611043937</v>
      </c>
      <c r="F72" s="545"/>
      <c r="G72" s="546">
        <f>G51/SUM(G8:G10)</f>
        <v>0.22756136203267641</v>
      </c>
      <c r="H72" s="547"/>
      <c r="I72" s="545">
        <f>I51/SUM(I8:I10)</f>
        <v>0.2073107214080932</v>
      </c>
      <c r="J72" s="545"/>
      <c r="K72" s="557">
        <f>K51/SUM(K8:K10)</f>
        <v>0.2193059046704299</v>
      </c>
      <c r="L72" s="558"/>
    </row>
    <row r="73" spans="1:12" ht="13.15" customHeight="1" x14ac:dyDescent="0.2">
      <c r="A73" s="559" t="s">
        <v>203</v>
      </c>
      <c r="B73" s="560"/>
      <c r="C73" s="560"/>
      <c r="D73" s="560"/>
      <c r="E73" s="545"/>
      <c r="F73" s="545"/>
      <c r="G73" s="548"/>
      <c r="H73" s="549"/>
      <c r="I73" s="545"/>
      <c r="J73" s="545"/>
      <c r="K73" s="557"/>
      <c r="L73" s="558"/>
    </row>
    <row r="74" spans="1:12" ht="13.15" customHeight="1" x14ac:dyDescent="0.2">
      <c r="A74" s="561" t="s">
        <v>194</v>
      </c>
      <c r="B74" s="560"/>
      <c r="C74" s="560"/>
      <c r="D74" s="560"/>
      <c r="E74" s="545"/>
      <c r="F74" s="545"/>
      <c r="G74" s="550"/>
      <c r="H74" s="551"/>
      <c r="I74" s="545"/>
      <c r="J74" s="545"/>
      <c r="K74" s="557"/>
      <c r="L74" s="558"/>
    </row>
    <row r="75" spans="1:12" ht="12.75" customHeight="1" x14ac:dyDescent="0.2">
      <c r="A75" s="543" t="s">
        <v>204</v>
      </c>
      <c r="B75" s="544"/>
      <c r="C75" s="544"/>
      <c r="D75" s="544"/>
      <c r="E75" s="545">
        <f>(E50+E52)/SUM(E8:E10)</f>
        <v>0.11048469223586854</v>
      </c>
      <c r="F75" s="545"/>
      <c r="G75" s="545">
        <f>(G50+G52)/SUM(G8:G10)</f>
        <v>0.11180865623596392</v>
      </c>
      <c r="H75" s="545"/>
      <c r="I75" s="545">
        <f>(I50+I52)/SUM(I8:I10)</f>
        <v>0.10332162367506309</v>
      </c>
      <c r="J75" s="545"/>
      <c r="K75" s="557">
        <f>(K50+K52)/SUM(K8:K10)</f>
        <v>0.10635516489800992</v>
      </c>
      <c r="L75" s="557"/>
    </row>
    <row r="76" spans="1:12" ht="12.75" customHeight="1" x14ac:dyDescent="0.2">
      <c r="A76" s="559" t="s">
        <v>205</v>
      </c>
      <c r="B76" s="560"/>
      <c r="C76" s="560"/>
      <c r="D76" s="560"/>
      <c r="E76" s="545"/>
      <c r="F76" s="545"/>
      <c r="G76" s="545"/>
      <c r="H76" s="545"/>
      <c r="I76" s="545"/>
      <c r="J76" s="545"/>
      <c r="K76" s="557"/>
      <c r="L76" s="557"/>
    </row>
    <row r="77" spans="1:12" ht="12.75" customHeight="1" x14ac:dyDescent="0.2">
      <c r="A77" s="561" t="s">
        <v>194</v>
      </c>
      <c r="B77" s="560"/>
      <c r="C77" s="560"/>
      <c r="D77" s="560"/>
      <c r="E77" s="545"/>
      <c r="F77" s="545"/>
      <c r="G77" s="545"/>
      <c r="H77" s="545"/>
      <c r="I77" s="545"/>
      <c r="J77" s="545"/>
      <c r="K77" s="557"/>
      <c r="L77" s="557"/>
    </row>
    <row r="78" spans="1:12" x14ac:dyDescent="0.2">
      <c r="A78" s="554" t="s">
        <v>206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6"/>
    </row>
    <row r="79" spans="1:12" x14ac:dyDescent="0.2">
      <c r="A79" s="531" t="s">
        <v>91</v>
      </c>
      <c r="B79" s="532"/>
      <c r="C79" s="532"/>
      <c r="D79" s="532"/>
      <c r="E79" s="511">
        <v>2016</v>
      </c>
      <c r="F79" s="511"/>
      <c r="G79" s="511">
        <v>2017</v>
      </c>
      <c r="H79" s="511"/>
      <c r="I79" s="511">
        <v>2018</v>
      </c>
      <c r="J79" s="511"/>
      <c r="K79" s="511">
        <v>2019</v>
      </c>
      <c r="L79" s="512"/>
    </row>
    <row r="80" spans="1:12" ht="12.75" customHeight="1" x14ac:dyDescent="0.2">
      <c r="A80" s="543" t="s">
        <v>207</v>
      </c>
      <c r="B80" s="544"/>
      <c r="C80" s="544"/>
      <c r="D80" s="544"/>
      <c r="E80" s="562">
        <f>(E8+E10)/Caratteristiche!G5</f>
        <v>599.86607142857144</v>
      </c>
      <c r="F80" s="563"/>
      <c r="G80" s="562">
        <f>(G8+G10)/Caratteristiche!I5</f>
        <v>619.2438851351352</v>
      </c>
      <c r="H80" s="563"/>
      <c r="I80" s="562">
        <f>(I8+I10)/Caratteristiche!K5</f>
        <v>677.81780571428567</v>
      </c>
      <c r="J80" s="563"/>
      <c r="K80" s="564">
        <f>(K8+K10)/Caratteristiche!M5</f>
        <v>663.3485714285714</v>
      </c>
      <c r="L80" s="565"/>
    </row>
    <row r="81" spans="1:12" ht="12.75" customHeight="1" x14ac:dyDescent="0.2">
      <c r="A81" s="559" t="s">
        <v>193</v>
      </c>
      <c r="B81" s="560"/>
      <c r="C81" s="560"/>
      <c r="D81" s="560"/>
      <c r="E81" s="562"/>
      <c r="F81" s="563"/>
      <c r="G81" s="562"/>
      <c r="H81" s="563"/>
      <c r="I81" s="562"/>
      <c r="J81" s="563"/>
      <c r="K81" s="564"/>
      <c r="L81" s="565"/>
    </row>
    <row r="82" spans="1:12" ht="12.75" customHeight="1" x14ac:dyDescent="0.2">
      <c r="A82" s="561" t="s">
        <v>208</v>
      </c>
      <c r="B82" s="560"/>
      <c r="C82" s="560"/>
      <c r="D82" s="560"/>
      <c r="E82" s="562"/>
      <c r="F82" s="563"/>
      <c r="G82" s="562"/>
      <c r="H82" s="563"/>
      <c r="I82" s="562"/>
      <c r="J82" s="563"/>
      <c r="K82" s="564"/>
      <c r="L82" s="565"/>
    </row>
    <row r="83" spans="1:12" ht="12.75" customHeight="1" x14ac:dyDescent="0.2">
      <c r="A83" s="543" t="s">
        <v>209</v>
      </c>
      <c r="B83" s="544"/>
      <c r="C83" s="544"/>
      <c r="D83" s="544"/>
      <c r="E83" s="562">
        <f>E8/Caratteristiche!G5</f>
        <v>495.08928571428572</v>
      </c>
      <c r="F83" s="563"/>
      <c r="G83" s="562">
        <f>G8/Caratteristiche!I5</f>
        <v>503.8578265765766</v>
      </c>
      <c r="H83" s="563"/>
      <c r="I83" s="562">
        <f>I8/Caratteristiche!K5</f>
        <v>542.80985142857139</v>
      </c>
      <c r="J83" s="563"/>
      <c r="K83" s="564">
        <f>K8/Caratteristiche!M5</f>
        <v>531.08571428571429</v>
      </c>
      <c r="L83" s="565"/>
    </row>
    <row r="84" spans="1:12" ht="12.75" customHeight="1" x14ac:dyDescent="0.2">
      <c r="A84" s="559" t="s">
        <v>196</v>
      </c>
      <c r="B84" s="560"/>
      <c r="C84" s="560"/>
      <c r="D84" s="560"/>
      <c r="E84" s="562"/>
      <c r="F84" s="563"/>
      <c r="G84" s="562"/>
      <c r="H84" s="563"/>
      <c r="I84" s="562"/>
      <c r="J84" s="563"/>
      <c r="K84" s="564"/>
      <c r="L84" s="565"/>
    </row>
    <row r="85" spans="1:12" ht="12.75" customHeight="1" x14ac:dyDescent="0.2">
      <c r="A85" s="561" t="s">
        <v>208</v>
      </c>
      <c r="B85" s="560"/>
      <c r="C85" s="560"/>
      <c r="D85" s="560"/>
      <c r="E85" s="562"/>
      <c r="F85" s="563"/>
      <c r="G85" s="562"/>
      <c r="H85" s="563"/>
      <c r="I85" s="562"/>
      <c r="J85" s="563"/>
      <c r="K85" s="564"/>
      <c r="L85" s="565"/>
    </row>
    <row r="86" spans="1:12" ht="12.75" customHeight="1" x14ac:dyDescent="0.2">
      <c r="A86" s="543" t="s">
        <v>210</v>
      </c>
      <c r="B86" s="544"/>
      <c r="C86" s="544"/>
      <c r="D86" s="544"/>
      <c r="E86" s="566">
        <f>(E50+E52)/Caratteristiche!G5</f>
        <v>70.550915178571429</v>
      </c>
      <c r="F86" s="567"/>
      <c r="G86" s="566">
        <f>(G50+G52)/Caratteristiche!I5</f>
        <v>71.186509009009015</v>
      </c>
      <c r="H86" s="567"/>
      <c r="I86" s="566">
        <f>(I50+I52)/Caratteristiche!K5</f>
        <v>72.244137142857141</v>
      </c>
      <c r="J86" s="567"/>
      <c r="K86" s="572">
        <f>(K50+K52)/Caratteristiche!M5</f>
        <v>72.467154285714287</v>
      </c>
      <c r="L86" s="573"/>
    </row>
    <row r="87" spans="1:12" ht="12.75" customHeight="1" x14ac:dyDescent="0.2">
      <c r="A87" s="559" t="s">
        <v>211</v>
      </c>
      <c r="B87" s="560"/>
      <c r="C87" s="560"/>
      <c r="D87" s="560"/>
      <c r="E87" s="568"/>
      <c r="F87" s="569"/>
      <c r="G87" s="568"/>
      <c r="H87" s="569"/>
      <c r="I87" s="568"/>
      <c r="J87" s="569"/>
      <c r="K87" s="574"/>
      <c r="L87" s="575"/>
    </row>
    <row r="88" spans="1:12" ht="12.75" customHeight="1" x14ac:dyDescent="0.2">
      <c r="A88" s="561" t="s">
        <v>208</v>
      </c>
      <c r="B88" s="560"/>
      <c r="C88" s="560"/>
      <c r="D88" s="560"/>
      <c r="E88" s="570"/>
      <c r="F88" s="571"/>
      <c r="G88" s="570"/>
      <c r="H88" s="571"/>
      <c r="I88" s="570"/>
      <c r="J88" s="571"/>
      <c r="K88" s="576"/>
      <c r="L88" s="577"/>
    </row>
    <row r="89" spans="1:12" ht="12.75" customHeight="1" x14ac:dyDescent="0.2">
      <c r="A89" s="543" t="s">
        <v>212</v>
      </c>
      <c r="B89" s="544"/>
      <c r="C89" s="544"/>
      <c r="D89" s="544"/>
      <c r="E89" s="566">
        <f>E49/Caratteristiche!G5</f>
        <v>41.698203124999999</v>
      </c>
      <c r="F89" s="567"/>
      <c r="G89" s="566">
        <f>G49/Caratteristiche!I5</f>
        <v>5.9869707207207208</v>
      </c>
      <c r="H89" s="567"/>
      <c r="I89" s="566">
        <f>I49/Caratteristiche!K5</f>
        <v>6.0290514285714289</v>
      </c>
      <c r="J89" s="567"/>
      <c r="K89" s="578">
        <f>K49/Caratteristiche!M5</f>
        <v>6.4</v>
      </c>
      <c r="L89" s="573"/>
    </row>
    <row r="90" spans="1:12" ht="12.75" customHeight="1" x14ac:dyDescent="0.2">
      <c r="A90" s="559" t="s">
        <v>198</v>
      </c>
      <c r="B90" s="560"/>
      <c r="C90" s="560"/>
      <c r="D90" s="560"/>
      <c r="E90" s="568"/>
      <c r="F90" s="569"/>
      <c r="G90" s="568"/>
      <c r="H90" s="569"/>
      <c r="I90" s="568"/>
      <c r="J90" s="569"/>
      <c r="K90" s="579"/>
      <c r="L90" s="575"/>
    </row>
    <row r="91" spans="1:12" ht="13.5" customHeight="1" x14ac:dyDescent="0.2">
      <c r="A91" s="581" t="s">
        <v>208</v>
      </c>
      <c r="B91" s="544"/>
      <c r="C91" s="544"/>
      <c r="D91" s="544"/>
      <c r="E91" s="570"/>
      <c r="F91" s="571"/>
      <c r="G91" s="570"/>
      <c r="H91" s="571"/>
      <c r="I91" s="570"/>
      <c r="J91" s="571"/>
      <c r="K91" s="580"/>
      <c r="L91" s="577"/>
    </row>
    <row r="92" spans="1:12" x14ac:dyDescent="0.2">
      <c r="A92" s="554" t="s">
        <v>213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6"/>
    </row>
    <row r="93" spans="1:12" x14ac:dyDescent="0.2">
      <c r="A93" s="531" t="s">
        <v>91</v>
      </c>
      <c r="B93" s="532"/>
      <c r="C93" s="532"/>
      <c r="D93" s="532"/>
      <c r="E93" s="511">
        <v>2016</v>
      </c>
      <c r="F93" s="511"/>
      <c r="G93" s="511">
        <v>2017</v>
      </c>
      <c r="H93" s="511"/>
      <c r="I93" s="511">
        <v>2018</v>
      </c>
      <c r="J93" s="511"/>
      <c r="K93" s="511">
        <v>2019</v>
      </c>
      <c r="L93" s="512"/>
    </row>
    <row r="94" spans="1:12" ht="12.75" customHeight="1" x14ac:dyDescent="0.2">
      <c r="A94" s="543" t="s">
        <v>214</v>
      </c>
      <c r="B94" s="544"/>
      <c r="C94" s="544"/>
      <c r="D94" s="544"/>
      <c r="E94" s="545">
        <f>E36/E14</f>
        <v>0.22951882829611678</v>
      </c>
      <c r="F94" s="545"/>
      <c r="G94" s="545">
        <f>G36/G14</f>
        <v>0.31445221527542566</v>
      </c>
      <c r="H94" s="545"/>
      <c r="I94" s="545">
        <f>I36/I14</f>
        <v>0.28770287509060033</v>
      </c>
      <c r="J94" s="545"/>
      <c r="K94" s="557">
        <f>K36/K14</f>
        <v>0.45835105855415997</v>
      </c>
      <c r="L94" s="558"/>
    </row>
    <row r="95" spans="1:12" ht="12.75" customHeight="1" x14ac:dyDescent="0.2">
      <c r="A95" s="559" t="s">
        <v>215</v>
      </c>
      <c r="B95" s="560"/>
      <c r="C95" s="560"/>
      <c r="D95" s="560"/>
      <c r="E95" s="545"/>
      <c r="F95" s="545"/>
      <c r="G95" s="545"/>
      <c r="H95" s="545"/>
      <c r="I95" s="545"/>
      <c r="J95" s="545"/>
      <c r="K95" s="557"/>
      <c r="L95" s="558"/>
    </row>
    <row r="96" spans="1:12" ht="12.75" customHeight="1" x14ac:dyDescent="0.2">
      <c r="A96" s="561" t="s">
        <v>216</v>
      </c>
      <c r="B96" s="560"/>
      <c r="C96" s="560"/>
      <c r="D96" s="560"/>
      <c r="E96" s="545"/>
      <c r="F96" s="545"/>
      <c r="G96" s="545"/>
      <c r="H96" s="545"/>
      <c r="I96" s="545"/>
      <c r="J96" s="545"/>
      <c r="K96" s="557"/>
      <c r="L96" s="558"/>
    </row>
    <row r="97" spans="1:12" ht="12.75" customHeight="1" x14ac:dyDescent="0.2">
      <c r="A97" s="543" t="s">
        <v>217</v>
      </c>
      <c r="B97" s="544"/>
      <c r="C97" s="544"/>
      <c r="D97" s="544"/>
      <c r="E97" s="545">
        <f>E45/E25</f>
        <v>0.31497742438669918</v>
      </c>
      <c r="F97" s="545"/>
      <c r="G97" s="545">
        <f>G45/G25</f>
        <v>0.3032800730595594</v>
      </c>
      <c r="H97" s="545"/>
      <c r="I97" s="545">
        <f>I45/I25</f>
        <v>0.30898077355396919</v>
      </c>
      <c r="J97" s="545"/>
      <c r="K97" s="557">
        <f>K45/K25</f>
        <v>0.46487157398206214</v>
      </c>
      <c r="L97" s="558"/>
    </row>
    <row r="98" spans="1:12" ht="12.75" customHeight="1" x14ac:dyDescent="0.2">
      <c r="A98" s="559" t="s">
        <v>218</v>
      </c>
      <c r="B98" s="560"/>
      <c r="C98" s="560"/>
      <c r="D98" s="560"/>
      <c r="E98" s="545"/>
      <c r="F98" s="545"/>
      <c r="G98" s="545"/>
      <c r="H98" s="545"/>
      <c r="I98" s="545"/>
      <c r="J98" s="545"/>
      <c r="K98" s="557"/>
      <c r="L98" s="558"/>
    </row>
    <row r="99" spans="1:12" ht="12.75" customHeight="1" x14ac:dyDescent="0.2">
      <c r="A99" s="561" t="s">
        <v>219</v>
      </c>
      <c r="B99" s="560"/>
      <c r="C99" s="560"/>
      <c r="D99" s="560"/>
      <c r="E99" s="545"/>
      <c r="F99" s="545"/>
      <c r="G99" s="545"/>
      <c r="H99" s="545"/>
      <c r="I99" s="545"/>
      <c r="J99" s="545"/>
      <c r="K99" s="557"/>
      <c r="L99" s="558"/>
    </row>
    <row r="100" spans="1:12" ht="12.75" customHeight="1" x14ac:dyDescent="0.2">
      <c r="A100" s="543" t="s">
        <v>220</v>
      </c>
      <c r="B100" s="544"/>
      <c r="C100" s="544"/>
      <c r="D100" s="544"/>
      <c r="E100" s="545">
        <f>(F8+F10)/(E8+E10)</f>
        <v>0.9864525749795342</v>
      </c>
      <c r="F100" s="545"/>
      <c r="G100" s="545">
        <f>(H8+H10)/(G8+G10)</f>
        <v>0.78964569130796802</v>
      </c>
      <c r="H100" s="545"/>
      <c r="I100" s="545">
        <f>(J8+J10)/(I8+I10)</f>
        <v>0.74586885193826546</v>
      </c>
      <c r="J100" s="545"/>
      <c r="K100" s="587">
        <f>(L8+L10)/(K8+K10)</f>
        <v>0</v>
      </c>
      <c r="L100" s="588"/>
    </row>
    <row r="101" spans="1:12" ht="12.75" customHeight="1" x14ac:dyDescent="0.2">
      <c r="A101" s="559" t="s">
        <v>221</v>
      </c>
      <c r="B101" s="560"/>
      <c r="C101" s="560"/>
      <c r="D101" s="560"/>
      <c r="E101" s="545"/>
      <c r="F101" s="545"/>
      <c r="G101" s="545"/>
      <c r="H101" s="545"/>
      <c r="I101" s="545"/>
      <c r="J101" s="545"/>
      <c r="K101" s="589"/>
      <c r="L101" s="590"/>
    </row>
    <row r="102" spans="1:12" ht="12.75" customHeight="1" x14ac:dyDescent="0.2">
      <c r="A102" s="561" t="s">
        <v>222</v>
      </c>
      <c r="B102" s="560"/>
      <c r="C102" s="560"/>
      <c r="D102" s="560"/>
      <c r="E102" s="545"/>
      <c r="F102" s="545"/>
      <c r="G102" s="545"/>
      <c r="H102" s="545"/>
      <c r="I102" s="545"/>
      <c r="J102" s="545"/>
      <c r="K102" s="591"/>
      <c r="L102" s="592"/>
    </row>
    <row r="103" spans="1:12" ht="13.15" customHeight="1" x14ac:dyDescent="0.2">
      <c r="A103" s="543" t="s">
        <v>223</v>
      </c>
      <c r="B103" s="544"/>
      <c r="C103" s="544"/>
      <c r="D103" s="544"/>
      <c r="E103" s="545">
        <f>(F19)/(E19)</f>
        <v>0.96948337756175917</v>
      </c>
      <c r="F103" s="545"/>
      <c r="G103" s="545">
        <f>(H19)/(G19)</f>
        <v>0.74709151971947618</v>
      </c>
      <c r="H103" s="545"/>
      <c r="I103" s="545">
        <f>(J19)/(I19)</f>
        <v>0.71801787734714262</v>
      </c>
      <c r="J103" s="545"/>
      <c r="K103" s="557">
        <f>(L19)/(K19)</f>
        <v>0</v>
      </c>
      <c r="L103" s="557"/>
    </row>
    <row r="104" spans="1:12" ht="13.15" customHeight="1" x14ac:dyDescent="0.2">
      <c r="A104" s="559" t="s">
        <v>224</v>
      </c>
      <c r="B104" s="560"/>
      <c r="C104" s="560"/>
      <c r="D104" s="560"/>
      <c r="E104" s="545"/>
      <c r="F104" s="545"/>
      <c r="G104" s="545"/>
      <c r="H104" s="545"/>
      <c r="I104" s="545"/>
      <c r="J104" s="545"/>
      <c r="K104" s="557"/>
      <c r="L104" s="557"/>
    </row>
    <row r="105" spans="1:12" ht="13.9" customHeight="1" thickBot="1" x14ac:dyDescent="0.25">
      <c r="A105" s="585" t="s">
        <v>225</v>
      </c>
      <c r="B105" s="586"/>
      <c r="C105" s="586"/>
      <c r="D105" s="586"/>
      <c r="E105" s="583"/>
      <c r="F105" s="583"/>
      <c r="G105" s="583"/>
      <c r="H105" s="583"/>
      <c r="I105" s="583"/>
      <c r="J105" s="583"/>
      <c r="K105" s="584"/>
      <c r="L105" s="584"/>
    </row>
    <row r="107" spans="1:12" ht="3" customHeight="1" x14ac:dyDescent="0.2"/>
    <row r="108" spans="1:12" x14ac:dyDescent="0.2">
      <c r="A108" s="495"/>
      <c r="B108" s="495"/>
      <c r="C108" s="495"/>
      <c r="D108" s="495"/>
      <c r="E108" s="582"/>
      <c r="F108" s="582"/>
      <c r="G108" s="582"/>
      <c r="H108" s="582"/>
      <c r="I108" s="582"/>
      <c r="J108" s="582"/>
      <c r="K108" s="582"/>
      <c r="L108" s="582"/>
    </row>
  </sheetData>
  <customSheetViews>
    <customSheetView guid="{FD66CCA4-E734-40F6-A42D-704ADC03C8FF}" showPageBreaks="1" printArea="1" showRuler="0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1"/>
      <headerFooter alignWithMargins="0">
        <oddHeader>&amp;F</oddHeader>
        <oddFooter>&amp;L&amp;8&amp;F&amp;R&amp;8&amp;P</oddFooter>
      </headerFooter>
    </customSheetView>
    <customSheetView guid="{0CDFE071-D2BF-4AC9-96FE-3C7CC2EB89D1}" showPageBreaks="1" printArea="1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2"/>
      <headerFooter alignWithMargins="0">
        <oddHeader>&amp;F</oddHeader>
        <oddFooter>&amp;L&amp;8&amp;F&amp;R&amp;8&amp;P</oddFooter>
      </headerFooter>
    </customSheetView>
    <customSheetView guid="{5274FD7E-76C2-47C3-8C9C-C2C181076605}" showPageBreaks="1" showRuler="0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3"/>
      <headerFooter alignWithMargins="0">
        <oddHeader>&amp;F</oddHeader>
        <oddFooter>&amp;L&amp;8&amp;F&amp;R&amp;8&amp;P</oddFooter>
      </headerFooter>
    </customSheetView>
  </customSheetViews>
  <mergeCells count="205">
    <mergeCell ref="A97:D97"/>
    <mergeCell ref="E97:F99"/>
    <mergeCell ref="G97:H99"/>
    <mergeCell ref="I97:J99"/>
    <mergeCell ref="K97:L99"/>
    <mergeCell ref="A98:D98"/>
    <mergeCell ref="A99:D99"/>
    <mergeCell ref="A108:L108"/>
    <mergeCell ref="A103:D103"/>
    <mergeCell ref="E103:F105"/>
    <mergeCell ref="G103:H105"/>
    <mergeCell ref="I103:J105"/>
    <mergeCell ref="K103:L105"/>
    <mergeCell ref="A104:D104"/>
    <mergeCell ref="A105:D105"/>
    <mergeCell ref="K100:L102"/>
    <mergeCell ref="A101:D101"/>
    <mergeCell ref="A102:D102"/>
    <mergeCell ref="A100:D100"/>
    <mergeCell ref="E100:F102"/>
    <mergeCell ref="G100:H102"/>
    <mergeCell ref="I100:J102"/>
    <mergeCell ref="A89:D89"/>
    <mergeCell ref="E89:F91"/>
    <mergeCell ref="G89:H91"/>
    <mergeCell ref="I89:J91"/>
    <mergeCell ref="K89:L91"/>
    <mergeCell ref="A90:D90"/>
    <mergeCell ref="A91:D91"/>
    <mergeCell ref="A94:D94"/>
    <mergeCell ref="E94:F96"/>
    <mergeCell ref="G94:H96"/>
    <mergeCell ref="I94:J96"/>
    <mergeCell ref="A92:L92"/>
    <mergeCell ref="A93:D93"/>
    <mergeCell ref="E93:F93"/>
    <mergeCell ref="G93:H93"/>
    <mergeCell ref="I93:J93"/>
    <mergeCell ref="K93:L93"/>
    <mergeCell ref="K94:L96"/>
    <mergeCell ref="A95:D95"/>
    <mergeCell ref="A96:D96"/>
    <mergeCell ref="I83:J85"/>
    <mergeCell ref="K83:L85"/>
    <mergeCell ref="A84:D84"/>
    <mergeCell ref="A85:D85"/>
    <mergeCell ref="A80:D80"/>
    <mergeCell ref="E80:F82"/>
    <mergeCell ref="G80:H82"/>
    <mergeCell ref="I80:J82"/>
    <mergeCell ref="A86:D86"/>
    <mergeCell ref="E86:F88"/>
    <mergeCell ref="G86:H88"/>
    <mergeCell ref="I86:J88"/>
    <mergeCell ref="K80:L82"/>
    <mergeCell ref="A81:D81"/>
    <mergeCell ref="A82:D82"/>
    <mergeCell ref="A83:D83"/>
    <mergeCell ref="E83:F85"/>
    <mergeCell ref="G83:H85"/>
    <mergeCell ref="K86:L88"/>
    <mergeCell ref="A87:D87"/>
    <mergeCell ref="A88:D88"/>
    <mergeCell ref="A75:D75"/>
    <mergeCell ref="E75:F77"/>
    <mergeCell ref="G75:H77"/>
    <mergeCell ref="I75:J77"/>
    <mergeCell ref="K75:L77"/>
    <mergeCell ref="A76:D76"/>
    <mergeCell ref="A77:D77"/>
    <mergeCell ref="A78:L78"/>
    <mergeCell ref="A79:D79"/>
    <mergeCell ref="E79:F79"/>
    <mergeCell ref="G79:H79"/>
    <mergeCell ref="I79:J79"/>
    <mergeCell ref="K79:L79"/>
    <mergeCell ref="A72:D72"/>
    <mergeCell ref="E72:F74"/>
    <mergeCell ref="G72:H74"/>
    <mergeCell ref="I72:J74"/>
    <mergeCell ref="K68:L68"/>
    <mergeCell ref="A69:D69"/>
    <mergeCell ref="E69:F71"/>
    <mergeCell ref="G69:H71"/>
    <mergeCell ref="I69:J71"/>
    <mergeCell ref="K69:L71"/>
    <mergeCell ref="K72:L74"/>
    <mergeCell ref="A73:D73"/>
    <mergeCell ref="A74:D74"/>
    <mergeCell ref="A67:L67"/>
    <mergeCell ref="A64:D64"/>
    <mergeCell ref="E64:F66"/>
    <mergeCell ref="I64:J66"/>
    <mergeCell ref="A70:D70"/>
    <mergeCell ref="A71:D71"/>
    <mergeCell ref="A68:D68"/>
    <mergeCell ref="E68:F68"/>
    <mergeCell ref="G68:H68"/>
    <mergeCell ref="I68:J68"/>
    <mergeCell ref="A61:D61"/>
    <mergeCell ref="E61:F63"/>
    <mergeCell ref="I61:J63"/>
    <mergeCell ref="K61:L63"/>
    <mergeCell ref="A62:D62"/>
    <mergeCell ref="A63:D63"/>
    <mergeCell ref="K64:L66"/>
    <mergeCell ref="A65:D65"/>
    <mergeCell ref="A66:D66"/>
    <mergeCell ref="G61:H63"/>
    <mergeCell ref="G64:H66"/>
    <mergeCell ref="A58:D58"/>
    <mergeCell ref="E58:F60"/>
    <mergeCell ref="I58:J60"/>
    <mergeCell ref="K53:L53"/>
    <mergeCell ref="A55:L55"/>
    <mergeCell ref="A56:L56"/>
    <mergeCell ref="A57:D57"/>
    <mergeCell ref="E57:F57"/>
    <mergeCell ref="K58:L60"/>
    <mergeCell ref="A59:D59"/>
    <mergeCell ref="A60:D60"/>
    <mergeCell ref="G57:H57"/>
    <mergeCell ref="G58:H60"/>
    <mergeCell ref="K51:L51"/>
    <mergeCell ref="A52:D52"/>
    <mergeCell ref="E52:F52"/>
    <mergeCell ref="I52:J52"/>
    <mergeCell ref="K52:L52"/>
    <mergeCell ref="A51:D51"/>
    <mergeCell ref="E51:F51"/>
    <mergeCell ref="I51:J51"/>
    <mergeCell ref="I57:J57"/>
    <mergeCell ref="K57:L57"/>
    <mergeCell ref="A53:D53"/>
    <mergeCell ref="E53:F53"/>
    <mergeCell ref="I53:J53"/>
    <mergeCell ref="G51:H51"/>
    <mergeCell ref="G52:H52"/>
    <mergeCell ref="G53:H53"/>
    <mergeCell ref="K49:L49"/>
    <mergeCell ref="A50:D50"/>
    <mergeCell ref="E50:F50"/>
    <mergeCell ref="I50:J50"/>
    <mergeCell ref="K50:L50"/>
    <mergeCell ref="A49:D49"/>
    <mergeCell ref="E49:F49"/>
    <mergeCell ref="I49:J49"/>
    <mergeCell ref="G48:H48"/>
    <mergeCell ref="G49:H49"/>
    <mergeCell ref="G50:H50"/>
    <mergeCell ref="B40:D40"/>
    <mergeCell ref="B41:D41"/>
    <mergeCell ref="B42:D42"/>
    <mergeCell ref="B43:D43"/>
    <mergeCell ref="I37:J37"/>
    <mergeCell ref="B44:D44"/>
    <mergeCell ref="A45:D45"/>
    <mergeCell ref="A47:L47"/>
    <mergeCell ref="A48:D48"/>
    <mergeCell ref="E48:F48"/>
    <mergeCell ref="I48:J48"/>
    <mergeCell ref="K48:L48"/>
    <mergeCell ref="B33:D33"/>
    <mergeCell ref="B34:D34"/>
    <mergeCell ref="B35:D35"/>
    <mergeCell ref="I28:J28"/>
    <mergeCell ref="K28:L28"/>
    <mergeCell ref="B30:D30"/>
    <mergeCell ref="B31:D31"/>
    <mergeCell ref="K37:L37"/>
    <mergeCell ref="B39:D39"/>
    <mergeCell ref="A36:D36"/>
    <mergeCell ref="A37:A38"/>
    <mergeCell ref="B37:D38"/>
    <mergeCell ref="A28:A29"/>
    <mergeCell ref="B28:D29"/>
    <mergeCell ref="A23:D23"/>
    <mergeCell ref="A24:D24"/>
    <mergeCell ref="A25:D25"/>
    <mergeCell ref="A27:L27"/>
    <mergeCell ref="B32:D32"/>
    <mergeCell ref="A19:D19"/>
    <mergeCell ref="A20:D20"/>
    <mergeCell ref="A21:D21"/>
    <mergeCell ref="A22:D22"/>
    <mergeCell ref="A14:D14"/>
    <mergeCell ref="A16:L16"/>
    <mergeCell ref="A17:D18"/>
    <mergeCell ref="I17:J17"/>
    <mergeCell ref="A1:J1"/>
    <mergeCell ref="A2:L2"/>
    <mergeCell ref="A3:L3"/>
    <mergeCell ref="A4:D5"/>
    <mergeCell ref="G4:H4"/>
    <mergeCell ref="K4:L4"/>
    <mergeCell ref="K17:L17"/>
    <mergeCell ref="A10:D10"/>
    <mergeCell ref="A11:D11"/>
    <mergeCell ref="A12:D12"/>
    <mergeCell ref="A13:D13"/>
    <mergeCell ref="A6:D6"/>
    <mergeCell ref="A7:D7"/>
    <mergeCell ref="A8:D8"/>
    <mergeCell ref="A9:D9"/>
    <mergeCell ref="I4:J4"/>
  </mergeCells>
  <phoneticPr fontId="24" type="noConversion"/>
  <printOptions horizontalCentered="1" verticalCentered="1"/>
  <pageMargins left="0" right="0" top="0" bottom="0" header="0" footer="0"/>
  <pageSetup paperSize="9" scale="49" orientation="portrait" r:id="rId4"/>
  <headerFooter alignWithMargins="0">
    <oddFooter>&amp;L&amp;8&amp;F&amp;R&amp;8&amp;P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zoomScaleNormal="100" zoomScaleSheetLayoutView="100" zoomScalePageLayoutView="60" workbookViewId="0"/>
  </sheetViews>
  <sheetFormatPr defaultColWidth="8.85546875" defaultRowHeight="15" x14ac:dyDescent="0.25"/>
  <cols>
    <col min="1" max="1" width="3.7109375" customWidth="1"/>
    <col min="2" max="2" width="17.85546875" customWidth="1"/>
    <col min="3" max="3" width="9.5703125" style="62" bestFit="1" customWidth="1"/>
    <col min="4" max="4" width="25.85546875" customWidth="1"/>
    <col min="5" max="5" width="22.140625" customWidth="1"/>
    <col min="6" max="6" width="25.140625" customWidth="1"/>
    <col min="7" max="7" width="13.28515625" style="82" bestFit="1" customWidth="1"/>
    <col min="8" max="8" width="12.42578125" style="82" bestFit="1" customWidth="1"/>
    <col min="9" max="9" width="12.5703125" bestFit="1" customWidth="1"/>
    <col min="10" max="10" width="12.140625" bestFit="1" customWidth="1"/>
    <col min="11" max="11" width="12.42578125" bestFit="1" customWidth="1"/>
    <col min="12" max="12" width="14" bestFit="1" customWidth="1"/>
    <col min="13" max="13" width="11.42578125" bestFit="1" customWidth="1"/>
    <col min="14" max="14" width="13.28515625" bestFit="1" customWidth="1"/>
    <col min="15" max="15" width="12.42578125" bestFit="1" customWidth="1"/>
    <col min="16" max="16" width="9.5703125" bestFit="1" customWidth="1"/>
    <col min="17" max="17" width="13.28515625" bestFit="1" customWidth="1"/>
    <col min="18" max="18" width="12.42578125" bestFit="1" customWidth="1"/>
    <col min="19" max="19" width="9.5703125" bestFit="1" customWidth="1"/>
    <col min="257" max="257" width="3.7109375" customWidth="1"/>
    <col min="258" max="258" width="17.85546875" customWidth="1"/>
    <col min="259" max="259" width="9.5703125" bestFit="1" customWidth="1"/>
    <col min="260" max="260" width="25.85546875" customWidth="1"/>
    <col min="261" max="261" width="22.140625" customWidth="1"/>
    <col min="262" max="262" width="25.140625" customWidth="1"/>
    <col min="263" max="263" width="13.28515625" bestFit="1" customWidth="1"/>
    <col min="264" max="264" width="12.42578125" bestFit="1" customWidth="1"/>
    <col min="265" max="265" width="12.5703125" bestFit="1" customWidth="1"/>
    <col min="266" max="266" width="12.140625" bestFit="1" customWidth="1"/>
    <col min="267" max="267" width="12.42578125" bestFit="1" customWidth="1"/>
    <col min="268" max="268" width="14" bestFit="1" customWidth="1"/>
    <col min="269" max="269" width="11.42578125" bestFit="1" customWidth="1"/>
    <col min="270" max="270" width="13.28515625" bestFit="1" customWidth="1"/>
    <col min="271" max="271" width="12.42578125" bestFit="1" customWidth="1"/>
    <col min="272" max="272" width="9.5703125" bestFit="1" customWidth="1"/>
    <col min="273" max="273" width="13.28515625" bestFit="1" customWidth="1"/>
    <col min="274" max="274" width="12.42578125" bestFit="1" customWidth="1"/>
    <col min="275" max="275" width="9.5703125" bestFit="1" customWidth="1"/>
    <col min="513" max="513" width="3.7109375" customWidth="1"/>
    <col min="514" max="514" width="17.85546875" customWidth="1"/>
    <col min="515" max="515" width="9.5703125" bestFit="1" customWidth="1"/>
    <col min="516" max="516" width="25.85546875" customWidth="1"/>
    <col min="517" max="517" width="22.140625" customWidth="1"/>
    <col min="518" max="518" width="25.140625" customWidth="1"/>
    <col min="519" max="519" width="13.28515625" bestFit="1" customWidth="1"/>
    <col min="520" max="520" width="12.42578125" bestFit="1" customWidth="1"/>
    <col min="521" max="521" width="12.5703125" bestFit="1" customWidth="1"/>
    <col min="522" max="522" width="12.140625" bestFit="1" customWidth="1"/>
    <col min="523" max="523" width="12.42578125" bestFit="1" customWidth="1"/>
    <col min="524" max="524" width="14" bestFit="1" customWidth="1"/>
    <col min="525" max="525" width="11.42578125" bestFit="1" customWidth="1"/>
    <col min="526" max="526" width="13.28515625" bestFit="1" customWidth="1"/>
    <col min="527" max="527" width="12.42578125" bestFit="1" customWidth="1"/>
    <col min="528" max="528" width="9.5703125" bestFit="1" customWidth="1"/>
    <col min="529" max="529" width="13.28515625" bestFit="1" customWidth="1"/>
    <col min="530" max="530" width="12.42578125" bestFit="1" customWidth="1"/>
    <col min="531" max="531" width="9.5703125" bestFit="1" customWidth="1"/>
    <col min="769" max="769" width="3.7109375" customWidth="1"/>
    <col min="770" max="770" width="17.85546875" customWidth="1"/>
    <col min="771" max="771" width="9.5703125" bestFit="1" customWidth="1"/>
    <col min="772" max="772" width="25.85546875" customWidth="1"/>
    <col min="773" max="773" width="22.140625" customWidth="1"/>
    <col min="774" max="774" width="25.140625" customWidth="1"/>
    <col min="775" max="775" width="13.28515625" bestFit="1" customWidth="1"/>
    <col min="776" max="776" width="12.42578125" bestFit="1" customWidth="1"/>
    <col min="777" max="777" width="12.5703125" bestFit="1" customWidth="1"/>
    <col min="778" max="778" width="12.140625" bestFit="1" customWidth="1"/>
    <col min="779" max="779" width="12.42578125" bestFit="1" customWidth="1"/>
    <col min="780" max="780" width="14" bestFit="1" customWidth="1"/>
    <col min="781" max="781" width="11.42578125" bestFit="1" customWidth="1"/>
    <col min="782" max="782" width="13.28515625" bestFit="1" customWidth="1"/>
    <col min="783" max="783" width="12.42578125" bestFit="1" customWidth="1"/>
    <col min="784" max="784" width="9.5703125" bestFit="1" customWidth="1"/>
    <col min="785" max="785" width="13.28515625" bestFit="1" customWidth="1"/>
    <col min="786" max="786" width="12.42578125" bestFit="1" customWidth="1"/>
    <col min="787" max="787" width="9.5703125" bestFit="1" customWidth="1"/>
    <col min="1025" max="1025" width="3.7109375" customWidth="1"/>
    <col min="1026" max="1026" width="17.85546875" customWidth="1"/>
    <col min="1027" max="1027" width="9.5703125" bestFit="1" customWidth="1"/>
    <col min="1028" max="1028" width="25.85546875" customWidth="1"/>
    <col min="1029" max="1029" width="22.140625" customWidth="1"/>
    <col min="1030" max="1030" width="25.140625" customWidth="1"/>
    <col min="1031" max="1031" width="13.28515625" bestFit="1" customWidth="1"/>
    <col min="1032" max="1032" width="12.42578125" bestFit="1" customWidth="1"/>
    <col min="1033" max="1033" width="12.5703125" bestFit="1" customWidth="1"/>
    <col min="1034" max="1034" width="12.140625" bestFit="1" customWidth="1"/>
    <col min="1035" max="1035" width="12.42578125" bestFit="1" customWidth="1"/>
    <col min="1036" max="1036" width="14" bestFit="1" customWidth="1"/>
    <col min="1037" max="1037" width="11.42578125" bestFit="1" customWidth="1"/>
    <col min="1038" max="1038" width="13.28515625" bestFit="1" customWidth="1"/>
    <col min="1039" max="1039" width="12.42578125" bestFit="1" customWidth="1"/>
    <col min="1040" max="1040" width="9.5703125" bestFit="1" customWidth="1"/>
    <col min="1041" max="1041" width="13.28515625" bestFit="1" customWidth="1"/>
    <col min="1042" max="1042" width="12.42578125" bestFit="1" customWidth="1"/>
    <col min="1043" max="1043" width="9.5703125" bestFit="1" customWidth="1"/>
    <col min="1281" max="1281" width="3.7109375" customWidth="1"/>
    <col min="1282" max="1282" width="17.85546875" customWidth="1"/>
    <col min="1283" max="1283" width="9.5703125" bestFit="1" customWidth="1"/>
    <col min="1284" max="1284" width="25.85546875" customWidth="1"/>
    <col min="1285" max="1285" width="22.140625" customWidth="1"/>
    <col min="1286" max="1286" width="25.140625" customWidth="1"/>
    <col min="1287" max="1287" width="13.28515625" bestFit="1" customWidth="1"/>
    <col min="1288" max="1288" width="12.42578125" bestFit="1" customWidth="1"/>
    <col min="1289" max="1289" width="12.5703125" bestFit="1" customWidth="1"/>
    <col min="1290" max="1290" width="12.140625" bestFit="1" customWidth="1"/>
    <col min="1291" max="1291" width="12.42578125" bestFit="1" customWidth="1"/>
    <col min="1292" max="1292" width="14" bestFit="1" customWidth="1"/>
    <col min="1293" max="1293" width="11.42578125" bestFit="1" customWidth="1"/>
    <col min="1294" max="1294" width="13.28515625" bestFit="1" customWidth="1"/>
    <col min="1295" max="1295" width="12.42578125" bestFit="1" customWidth="1"/>
    <col min="1296" max="1296" width="9.5703125" bestFit="1" customWidth="1"/>
    <col min="1297" max="1297" width="13.28515625" bestFit="1" customWidth="1"/>
    <col min="1298" max="1298" width="12.42578125" bestFit="1" customWidth="1"/>
    <col min="1299" max="1299" width="9.5703125" bestFit="1" customWidth="1"/>
    <col min="1537" max="1537" width="3.7109375" customWidth="1"/>
    <col min="1538" max="1538" width="17.85546875" customWidth="1"/>
    <col min="1539" max="1539" width="9.5703125" bestFit="1" customWidth="1"/>
    <col min="1540" max="1540" width="25.85546875" customWidth="1"/>
    <col min="1541" max="1541" width="22.140625" customWidth="1"/>
    <col min="1542" max="1542" width="25.140625" customWidth="1"/>
    <col min="1543" max="1543" width="13.28515625" bestFit="1" customWidth="1"/>
    <col min="1544" max="1544" width="12.42578125" bestFit="1" customWidth="1"/>
    <col min="1545" max="1545" width="12.5703125" bestFit="1" customWidth="1"/>
    <col min="1546" max="1546" width="12.140625" bestFit="1" customWidth="1"/>
    <col min="1547" max="1547" width="12.42578125" bestFit="1" customWidth="1"/>
    <col min="1548" max="1548" width="14" bestFit="1" customWidth="1"/>
    <col min="1549" max="1549" width="11.42578125" bestFit="1" customWidth="1"/>
    <col min="1550" max="1550" width="13.28515625" bestFit="1" customWidth="1"/>
    <col min="1551" max="1551" width="12.42578125" bestFit="1" customWidth="1"/>
    <col min="1552" max="1552" width="9.5703125" bestFit="1" customWidth="1"/>
    <col min="1553" max="1553" width="13.28515625" bestFit="1" customWidth="1"/>
    <col min="1554" max="1554" width="12.42578125" bestFit="1" customWidth="1"/>
    <col min="1555" max="1555" width="9.5703125" bestFit="1" customWidth="1"/>
    <col min="1793" max="1793" width="3.7109375" customWidth="1"/>
    <col min="1794" max="1794" width="17.85546875" customWidth="1"/>
    <col min="1795" max="1795" width="9.5703125" bestFit="1" customWidth="1"/>
    <col min="1796" max="1796" width="25.85546875" customWidth="1"/>
    <col min="1797" max="1797" width="22.140625" customWidth="1"/>
    <col min="1798" max="1798" width="25.140625" customWidth="1"/>
    <col min="1799" max="1799" width="13.28515625" bestFit="1" customWidth="1"/>
    <col min="1800" max="1800" width="12.42578125" bestFit="1" customWidth="1"/>
    <col min="1801" max="1801" width="12.5703125" bestFit="1" customWidth="1"/>
    <col min="1802" max="1802" width="12.140625" bestFit="1" customWidth="1"/>
    <col min="1803" max="1803" width="12.42578125" bestFit="1" customWidth="1"/>
    <col min="1804" max="1804" width="14" bestFit="1" customWidth="1"/>
    <col min="1805" max="1805" width="11.42578125" bestFit="1" customWidth="1"/>
    <col min="1806" max="1806" width="13.28515625" bestFit="1" customWidth="1"/>
    <col min="1807" max="1807" width="12.42578125" bestFit="1" customWidth="1"/>
    <col min="1808" max="1808" width="9.5703125" bestFit="1" customWidth="1"/>
    <col min="1809" max="1809" width="13.28515625" bestFit="1" customWidth="1"/>
    <col min="1810" max="1810" width="12.42578125" bestFit="1" customWidth="1"/>
    <col min="1811" max="1811" width="9.5703125" bestFit="1" customWidth="1"/>
    <col min="2049" max="2049" width="3.7109375" customWidth="1"/>
    <col min="2050" max="2050" width="17.85546875" customWidth="1"/>
    <col min="2051" max="2051" width="9.5703125" bestFit="1" customWidth="1"/>
    <col min="2052" max="2052" width="25.85546875" customWidth="1"/>
    <col min="2053" max="2053" width="22.140625" customWidth="1"/>
    <col min="2054" max="2054" width="25.140625" customWidth="1"/>
    <col min="2055" max="2055" width="13.28515625" bestFit="1" customWidth="1"/>
    <col min="2056" max="2056" width="12.42578125" bestFit="1" customWidth="1"/>
    <col min="2057" max="2057" width="12.5703125" bestFit="1" customWidth="1"/>
    <col min="2058" max="2058" width="12.140625" bestFit="1" customWidth="1"/>
    <col min="2059" max="2059" width="12.42578125" bestFit="1" customWidth="1"/>
    <col min="2060" max="2060" width="14" bestFit="1" customWidth="1"/>
    <col min="2061" max="2061" width="11.42578125" bestFit="1" customWidth="1"/>
    <col min="2062" max="2062" width="13.28515625" bestFit="1" customWidth="1"/>
    <col min="2063" max="2063" width="12.42578125" bestFit="1" customWidth="1"/>
    <col min="2064" max="2064" width="9.5703125" bestFit="1" customWidth="1"/>
    <col min="2065" max="2065" width="13.28515625" bestFit="1" customWidth="1"/>
    <col min="2066" max="2066" width="12.42578125" bestFit="1" customWidth="1"/>
    <col min="2067" max="2067" width="9.5703125" bestFit="1" customWidth="1"/>
    <col min="2305" max="2305" width="3.7109375" customWidth="1"/>
    <col min="2306" max="2306" width="17.85546875" customWidth="1"/>
    <col min="2307" max="2307" width="9.5703125" bestFit="1" customWidth="1"/>
    <col min="2308" max="2308" width="25.85546875" customWidth="1"/>
    <col min="2309" max="2309" width="22.140625" customWidth="1"/>
    <col min="2310" max="2310" width="25.140625" customWidth="1"/>
    <col min="2311" max="2311" width="13.28515625" bestFit="1" customWidth="1"/>
    <col min="2312" max="2312" width="12.42578125" bestFit="1" customWidth="1"/>
    <col min="2313" max="2313" width="12.5703125" bestFit="1" customWidth="1"/>
    <col min="2314" max="2314" width="12.140625" bestFit="1" customWidth="1"/>
    <col min="2315" max="2315" width="12.42578125" bestFit="1" customWidth="1"/>
    <col min="2316" max="2316" width="14" bestFit="1" customWidth="1"/>
    <col min="2317" max="2317" width="11.42578125" bestFit="1" customWidth="1"/>
    <col min="2318" max="2318" width="13.28515625" bestFit="1" customWidth="1"/>
    <col min="2319" max="2319" width="12.42578125" bestFit="1" customWidth="1"/>
    <col min="2320" max="2320" width="9.5703125" bestFit="1" customWidth="1"/>
    <col min="2321" max="2321" width="13.28515625" bestFit="1" customWidth="1"/>
    <col min="2322" max="2322" width="12.42578125" bestFit="1" customWidth="1"/>
    <col min="2323" max="2323" width="9.5703125" bestFit="1" customWidth="1"/>
    <col min="2561" max="2561" width="3.7109375" customWidth="1"/>
    <col min="2562" max="2562" width="17.85546875" customWidth="1"/>
    <col min="2563" max="2563" width="9.5703125" bestFit="1" customWidth="1"/>
    <col min="2564" max="2564" width="25.85546875" customWidth="1"/>
    <col min="2565" max="2565" width="22.140625" customWidth="1"/>
    <col min="2566" max="2566" width="25.140625" customWidth="1"/>
    <col min="2567" max="2567" width="13.28515625" bestFit="1" customWidth="1"/>
    <col min="2568" max="2568" width="12.42578125" bestFit="1" customWidth="1"/>
    <col min="2569" max="2569" width="12.5703125" bestFit="1" customWidth="1"/>
    <col min="2570" max="2570" width="12.140625" bestFit="1" customWidth="1"/>
    <col min="2571" max="2571" width="12.42578125" bestFit="1" customWidth="1"/>
    <col min="2572" max="2572" width="14" bestFit="1" customWidth="1"/>
    <col min="2573" max="2573" width="11.42578125" bestFit="1" customWidth="1"/>
    <col min="2574" max="2574" width="13.28515625" bestFit="1" customWidth="1"/>
    <col min="2575" max="2575" width="12.42578125" bestFit="1" customWidth="1"/>
    <col min="2576" max="2576" width="9.5703125" bestFit="1" customWidth="1"/>
    <col min="2577" max="2577" width="13.28515625" bestFit="1" customWidth="1"/>
    <col min="2578" max="2578" width="12.42578125" bestFit="1" customWidth="1"/>
    <col min="2579" max="2579" width="9.5703125" bestFit="1" customWidth="1"/>
    <col min="2817" max="2817" width="3.7109375" customWidth="1"/>
    <col min="2818" max="2818" width="17.85546875" customWidth="1"/>
    <col min="2819" max="2819" width="9.5703125" bestFit="1" customWidth="1"/>
    <col min="2820" max="2820" width="25.85546875" customWidth="1"/>
    <col min="2821" max="2821" width="22.140625" customWidth="1"/>
    <col min="2822" max="2822" width="25.140625" customWidth="1"/>
    <col min="2823" max="2823" width="13.28515625" bestFit="1" customWidth="1"/>
    <col min="2824" max="2824" width="12.42578125" bestFit="1" customWidth="1"/>
    <col min="2825" max="2825" width="12.5703125" bestFit="1" customWidth="1"/>
    <col min="2826" max="2826" width="12.140625" bestFit="1" customWidth="1"/>
    <col min="2827" max="2827" width="12.42578125" bestFit="1" customWidth="1"/>
    <col min="2828" max="2828" width="14" bestFit="1" customWidth="1"/>
    <col min="2829" max="2829" width="11.42578125" bestFit="1" customWidth="1"/>
    <col min="2830" max="2830" width="13.28515625" bestFit="1" customWidth="1"/>
    <col min="2831" max="2831" width="12.42578125" bestFit="1" customWidth="1"/>
    <col min="2832" max="2832" width="9.5703125" bestFit="1" customWidth="1"/>
    <col min="2833" max="2833" width="13.28515625" bestFit="1" customWidth="1"/>
    <col min="2834" max="2834" width="12.42578125" bestFit="1" customWidth="1"/>
    <col min="2835" max="2835" width="9.5703125" bestFit="1" customWidth="1"/>
    <col min="3073" max="3073" width="3.7109375" customWidth="1"/>
    <col min="3074" max="3074" width="17.85546875" customWidth="1"/>
    <col min="3075" max="3075" width="9.5703125" bestFit="1" customWidth="1"/>
    <col min="3076" max="3076" width="25.85546875" customWidth="1"/>
    <col min="3077" max="3077" width="22.140625" customWidth="1"/>
    <col min="3078" max="3078" width="25.140625" customWidth="1"/>
    <col min="3079" max="3079" width="13.28515625" bestFit="1" customWidth="1"/>
    <col min="3080" max="3080" width="12.42578125" bestFit="1" customWidth="1"/>
    <col min="3081" max="3081" width="12.5703125" bestFit="1" customWidth="1"/>
    <col min="3082" max="3082" width="12.140625" bestFit="1" customWidth="1"/>
    <col min="3083" max="3083" width="12.42578125" bestFit="1" customWidth="1"/>
    <col min="3084" max="3084" width="14" bestFit="1" customWidth="1"/>
    <col min="3085" max="3085" width="11.42578125" bestFit="1" customWidth="1"/>
    <col min="3086" max="3086" width="13.28515625" bestFit="1" customWidth="1"/>
    <col min="3087" max="3087" width="12.42578125" bestFit="1" customWidth="1"/>
    <col min="3088" max="3088" width="9.5703125" bestFit="1" customWidth="1"/>
    <col min="3089" max="3089" width="13.28515625" bestFit="1" customWidth="1"/>
    <col min="3090" max="3090" width="12.42578125" bestFit="1" customWidth="1"/>
    <col min="3091" max="3091" width="9.5703125" bestFit="1" customWidth="1"/>
    <col min="3329" max="3329" width="3.7109375" customWidth="1"/>
    <col min="3330" max="3330" width="17.85546875" customWidth="1"/>
    <col min="3331" max="3331" width="9.5703125" bestFit="1" customWidth="1"/>
    <col min="3332" max="3332" width="25.85546875" customWidth="1"/>
    <col min="3333" max="3333" width="22.140625" customWidth="1"/>
    <col min="3334" max="3334" width="25.140625" customWidth="1"/>
    <col min="3335" max="3335" width="13.28515625" bestFit="1" customWidth="1"/>
    <col min="3336" max="3336" width="12.42578125" bestFit="1" customWidth="1"/>
    <col min="3337" max="3337" width="12.5703125" bestFit="1" customWidth="1"/>
    <col min="3338" max="3338" width="12.140625" bestFit="1" customWidth="1"/>
    <col min="3339" max="3339" width="12.42578125" bestFit="1" customWidth="1"/>
    <col min="3340" max="3340" width="14" bestFit="1" customWidth="1"/>
    <col min="3341" max="3341" width="11.42578125" bestFit="1" customWidth="1"/>
    <col min="3342" max="3342" width="13.28515625" bestFit="1" customWidth="1"/>
    <col min="3343" max="3343" width="12.42578125" bestFit="1" customWidth="1"/>
    <col min="3344" max="3344" width="9.5703125" bestFit="1" customWidth="1"/>
    <col min="3345" max="3345" width="13.28515625" bestFit="1" customWidth="1"/>
    <col min="3346" max="3346" width="12.42578125" bestFit="1" customWidth="1"/>
    <col min="3347" max="3347" width="9.5703125" bestFit="1" customWidth="1"/>
    <col min="3585" max="3585" width="3.7109375" customWidth="1"/>
    <col min="3586" max="3586" width="17.85546875" customWidth="1"/>
    <col min="3587" max="3587" width="9.5703125" bestFit="1" customWidth="1"/>
    <col min="3588" max="3588" width="25.85546875" customWidth="1"/>
    <col min="3589" max="3589" width="22.140625" customWidth="1"/>
    <col min="3590" max="3590" width="25.140625" customWidth="1"/>
    <col min="3591" max="3591" width="13.28515625" bestFit="1" customWidth="1"/>
    <col min="3592" max="3592" width="12.42578125" bestFit="1" customWidth="1"/>
    <col min="3593" max="3593" width="12.5703125" bestFit="1" customWidth="1"/>
    <col min="3594" max="3594" width="12.140625" bestFit="1" customWidth="1"/>
    <col min="3595" max="3595" width="12.42578125" bestFit="1" customWidth="1"/>
    <col min="3596" max="3596" width="14" bestFit="1" customWidth="1"/>
    <col min="3597" max="3597" width="11.42578125" bestFit="1" customWidth="1"/>
    <col min="3598" max="3598" width="13.28515625" bestFit="1" customWidth="1"/>
    <col min="3599" max="3599" width="12.42578125" bestFit="1" customWidth="1"/>
    <col min="3600" max="3600" width="9.5703125" bestFit="1" customWidth="1"/>
    <col min="3601" max="3601" width="13.28515625" bestFit="1" customWidth="1"/>
    <col min="3602" max="3602" width="12.42578125" bestFit="1" customWidth="1"/>
    <col min="3603" max="3603" width="9.5703125" bestFit="1" customWidth="1"/>
    <col min="3841" max="3841" width="3.7109375" customWidth="1"/>
    <col min="3842" max="3842" width="17.85546875" customWidth="1"/>
    <col min="3843" max="3843" width="9.5703125" bestFit="1" customWidth="1"/>
    <col min="3844" max="3844" width="25.85546875" customWidth="1"/>
    <col min="3845" max="3845" width="22.140625" customWidth="1"/>
    <col min="3846" max="3846" width="25.140625" customWidth="1"/>
    <col min="3847" max="3847" width="13.28515625" bestFit="1" customWidth="1"/>
    <col min="3848" max="3848" width="12.42578125" bestFit="1" customWidth="1"/>
    <col min="3849" max="3849" width="12.5703125" bestFit="1" customWidth="1"/>
    <col min="3850" max="3850" width="12.140625" bestFit="1" customWidth="1"/>
    <col min="3851" max="3851" width="12.42578125" bestFit="1" customWidth="1"/>
    <col min="3852" max="3852" width="14" bestFit="1" customWidth="1"/>
    <col min="3853" max="3853" width="11.42578125" bestFit="1" customWidth="1"/>
    <col min="3854" max="3854" width="13.28515625" bestFit="1" customWidth="1"/>
    <col min="3855" max="3855" width="12.42578125" bestFit="1" customWidth="1"/>
    <col min="3856" max="3856" width="9.5703125" bestFit="1" customWidth="1"/>
    <col min="3857" max="3857" width="13.28515625" bestFit="1" customWidth="1"/>
    <col min="3858" max="3858" width="12.42578125" bestFit="1" customWidth="1"/>
    <col min="3859" max="3859" width="9.5703125" bestFit="1" customWidth="1"/>
    <col min="4097" max="4097" width="3.7109375" customWidth="1"/>
    <col min="4098" max="4098" width="17.85546875" customWidth="1"/>
    <col min="4099" max="4099" width="9.5703125" bestFit="1" customWidth="1"/>
    <col min="4100" max="4100" width="25.85546875" customWidth="1"/>
    <col min="4101" max="4101" width="22.140625" customWidth="1"/>
    <col min="4102" max="4102" width="25.140625" customWidth="1"/>
    <col min="4103" max="4103" width="13.28515625" bestFit="1" customWidth="1"/>
    <col min="4104" max="4104" width="12.42578125" bestFit="1" customWidth="1"/>
    <col min="4105" max="4105" width="12.5703125" bestFit="1" customWidth="1"/>
    <col min="4106" max="4106" width="12.140625" bestFit="1" customWidth="1"/>
    <col min="4107" max="4107" width="12.42578125" bestFit="1" customWidth="1"/>
    <col min="4108" max="4108" width="14" bestFit="1" customWidth="1"/>
    <col min="4109" max="4109" width="11.42578125" bestFit="1" customWidth="1"/>
    <col min="4110" max="4110" width="13.28515625" bestFit="1" customWidth="1"/>
    <col min="4111" max="4111" width="12.42578125" bestFit="1" customWidth="1"/>
    <col min="4112" max="4112" width="9.5703125" bestFit="1" customWidth="1"/>
    <col min="4113" max="4113" width="13.28515625" bestFit="1" customWidth="1"/>
    <col min="4114" max="4114" width="12.42578125" bestFit="1" customWidth="1"/>
    <col min="4115" max="4115" width="9.5703125" bestFit="1" customWidth="1"/>
    <col min="4353" max="4353" width="3.7109375" customWidth="1"/>
    <col min="4354" max="4354" width="17.85546875" customWidth="1"/>
    <col min="4355" max="4355" width="9.5703125" bestFit="1" customWidth="1"/>
    <col min="4356" max="4356" width="25.85546875" customWidth="1"/>
    <col min="4357" max="4357" width="22.140625" customWidth="1"/>
    <col min="4358" max="4358" width="25.140625" customWidth="1"/>
    <col min="4359" max="4359" width="13.28515625" bestFit="1" customWidth="1"/>
    <col min="4360" max="4360" width="12.42578125" bestFit="1" customWidth="1"/>
    <col min="4361" max="4361" width="12.5703125" bestFit="1" customWidth="1"/>
    <col min="4362" max="4362" width="12.140625" bestFit="1" customWidth="1"/>
    <col min="4363" max="4363" width="12.42578125" bestFit="1" customWidth="1"/>
    <col min="4364" max="4364" width="14" bestFit="1" customWidth="1"/>
    <col min="4365" max="4365" width="11.42578125" bestFit="1" customWidth="1"/>
    <col min="4366" max="4366" width="13.28515625" bestFit="1" customWidth="1"/>
    <col min="4367" max="4367" width="12.42578125" bestFit="1" customWidth="1"/>
    <col min="4368" max="4368" width="9.5703125" bestFit="1" customWidth="1"/>
    <col min="4369" max="4369" width="13.28515625" bestFit="1" customWidth="1"/>
    <col min="4370" max="4370" width="12.42578125" bestFit="1" customWidth="1"/>
    <col min="4371" max="4371" width="9.5703125" bestFit="1" customWidth="1"/>
    <col min="4609" max="4609" width="3.7109375" customWidth="1"/>
    <col min="4610" max="4610" width="17.85546875" customWidth="1"/>
    <col min="4611" max="4611" width="9.5703125" bestFit="1" customWidth="1"/>
    <col min="4612" max="4612" width="25.85546875" customWidth="1"/>
    <col min="4613" max="4613" width="22.140625" customWidth="1"/>
    <col min="4614" max="4614" width="25.140625" customWidth="1"/>
    <col min="4615" max="4615" width="13.28515625" bestFit="1" customWidth="1"/>
    <col min="4616" max="4616" width="12.42578125" bestFit="1" customWidth="1"/>
    <col min="4617" max="4617" width="12.5703125" bestFit="1" customWidth="1"/>
    <col min="4618" max="4618" width="12.140625" bestFit="1" customWidth="1"/>
    <col min="4619" max="4619" width="12.42578125" bestFit="1" customWidth="1"/>
    <col min="4620" max="4620" width="14" bestFit="1" customWidth="1"/>
    <col min="4621" max="4621" width="11.42578125" bestFit="1" customWidth="1"/>
    <col min="4622" max="4622" width="13.28515625" bestFit="1" customWidth="1"/>
    <col min="4623" max="4623" width="12.42578125" bestFit="1" customWidth="1"/>
    <col min="4624" max="4624" width="9.5703125" bestFit="1" customWidth="1"/>
    <col min="4625" max="4625" width="13.28515625" bestFit="1" customWidth="1"/>
    <col min="4626" max="4626" width="12.42578125" bestFit="1" customWidth="1"/>
    <col min="4627" max="4627" width="9.5703125" bestFit="1" customWidth="1"/>
    <col min="4865" max="4865" width="3.7109375" customWidth="1"/>
    <col min="4866" max="4866" width="17.85546875" customWidth="1"/>
    <col min="4867" max="4867" width="9.5703125" bestFit="1" customWidth="1"/>
    <col min="4868" max="4868" width="25.85546875" customWidth="1"/>
    <col min="4869" max="4869" width="22.140625" customWidth="1"/>
    <col min="4870" max="4870" width="25.140625" customWidth="1"/>
    <col min="4871" max="4871" width="13.28515625" bestFit="1" customWidth="1"/>
    <col min="4872" max="4872" width="12.42578125" bestFit="1" customWidth="1"/>
    <col min="4873" max="4873" width="12.5703125" bestFit="1" customWidth="1"/>
    <col min="4874" max="4874" width="12.140625" bestFit="1" customWidth="1"/>
    <col min="4875" max="4875" width="12.42578125" bestFit="1" customWidth="1"/>
    <col min="4876" max="4876" width="14" bestFit="1" customWidth="1"/>
    <col min="4877" max="4877" width="11.42578125" bestFit="1" customWidth="1"/>
    <col min="4878" max="4878" width="13.28515625" bestFit="1" customWidth="1"/>
    <col min="4879" max="4879" width="12.42578125" bestFit="1" customWidth="1"/>
    <col min="4880" max="4880" width="9.5703125" bestFit="1" customWidth="1"/>
    <col min="4881" max="4881" width="13.28515625" bestFit="1" customWidth="1"/>
    <col min="4882" max="4882" width="12.42578125" bestFit="1" customWidth="1"/>
    <col min="4883" max="4883" width="9.5703125" bestFit="1" customWidth="1"/>
    <col min="5121" max="5121" width="3.7109375" customWidth="1"/>
    <col min="5122" max="5122" width="17.85546875" customWidth="1"/>
    <col min="5123" max="5123" width="9.5703125" bestFit="1" customWidth="1"/>
    <col min="5124" max="5124" width="25.85546875" customWidth="1"/>
    <col min="5125" max="5125" width="22.140625" customWidth="1"/>
    <col min="5126" max="5126" width="25.140625" customWidth="1"/>
    <col min="5127" max="5127" width="13.28515625" bestFit="1" customWidth="1"/>
    <col min="5128" max="5128" width="12.42578125" bestFit="1" customWidth="1"/>
    <col min="5129" max="5129" width="12.5703125" bestFit="1" customWidth="1"/>
    <col min="5130" max="5130" width="12.140625" bestFit="1" customWidth="1"/>
    <col min="5131" max="5131" width="12.42578125" bestFit="1" customWidth="1"/>
    <col min="5132" max="5132" width="14" bestFit="1" customWidth="1"/>
    <col min="5133" max="5133" width="11.42578125" bestFit="1" customWidth="1"/>
    <col min="5134" max="5134" width="13.28515625" bestFit="1" customWidth="1"/>
    <col min="5135" max="5135" width="12.42578125" bestFit="1" customWidth="1"/>
    <col min="5136" max="5136" width="9.5703125" bestFit="1" customWidth="1"/>
    <col min="5137" max="5137" width="13.28515625" bestFit="1" customWidth="1"/>
    <col min="5138" max="5138" width="12.42578125" bestFit="1" customWidth="1"/>
    <col min="5139" max="5139" width="9.5703125" bestFit="1" customWidth="1"/>
    <col min="5377" max="5377" width="3.7109375" customWidth="1"/>
    <col min="5378" max="5378" width="17.85546875" customWidth="1"/>
    <col min="5379" max="5379" width="9.5703125" bestFit="1" customWidth="1"/>
    <col min="5380" max="5380" width="25.85546875" customWidth="1"/>
    <col min="5381" max="5381" width="22.140625" customWidth="1"/>
    <col min="5382" max="5382" width="25.140625" customWidth="1"/>
    <col min="5383" max="5383" width="13.28515625" bestFit="1" customWidth="1"/>
    <col min="5384" max="5384" width="12.42578125" bestFit="1" customWidth="1"/>
    <col min="5385" max="5385" width="12.5703125" bestFit="1" customWidth="1"/>
    <col min="5386" max="5386" width="12.140625" bestFit="1" customWidth="1"/>
    <col min="5387" max="5387" width="12.42578125" bestFit="1" customWidth="1"/>
    <col min="5388" max="5388" width="14" bestFit="1" customWidth="1"/>
    <col min="5389" max="5389" width="11.42578125" bestFit="1" customWidth="1"/>
    <col min="5390" max="5390" width="13.28515625" bestFit="1" customWidth="1"/>
    <col min="5391" max="5391" width="12.42578125" bestFit="1" customWidth="1"/>
    <col min="5392" max="5392" width="9.5703125" bestFit="1" customWidth="1"/>
    <col min="5393" max="5393" width="13.28515625" bestFit="1" customWidth="1"/>
    <col min="5394" max="5394" width="12.42578125" bestFit="1" customWidth="1"/>
    <col min="5395" max="5395" width="9.5703125" bestFit="1" customWidth="1"/>
    <col min="5633" max="5633" width="3.7109375" customWidth="1"/>
    <col min="5634" max="5634" width="17.85546875" customWidth="1"/>
    <col min="5635" max="5635" width="9.5703125" bestFit="1" customWidth="1"/>
    <col min="5636" max="5636" width="25.85546875" customWidth="1"/>
    <col min="5637" max="5637" width="22.140625" customWidth="1"/>
    <col min="5638" max="5638" width="25.140625" customWidth="1"/>
    <col min="5639" max="5639" width="13.28515625" bestFit="1" customWidth="1"/>
    <col min="5640" max="5640" width="12.42578125" bestFit="1" customWidth="1"/>
    <col min="5641" max="5641" width="12.5703125" bestFit="1" customWidth="1"/>
    <col min="5642" max="5642" width="12.140625" bestFit="1" customWidth="1"/>
    <col min="5643" max="5643" width="12.42578125" bestFit="1" customWidth="1"/>
    <col min="5644" max="5644" width="14" bestFit="1" customWidth="1"/>
    <col min="5645" max="5645" width="11.42578125" bestFit="1" customWidth="1"/>
    <col min="5646" max="5646" width="13.28515625" bestFit="1" customWidth="1"/>
    <col min="5647" max="5647" width="12.42578125" bestFit="1" customWidth="1"/>
    <col min="5648" max="5648" width="9.5703125" bestFit="1" customWidth="1"/>
    <col min="5649" max="5649" width="13.28515625" bestFit="1" customWidth="1"/>
    <col min="5650" max="5650" width="12.42578125" bestFit="1" customWidth="1"/>
    <col min="5651" max="5651" width="9.5703125" bestFit="1" customWidth="1"/>
    <col min="5889" max="5889" width="3.7109375" customWidth="1"/>
    <col min="5890" max="5890" width="17.85546875" customWidth="1"/>
    <col min="5891" max="5891" width="9.5703125" bestFit="1" customWidth="1"/>
    <col min="5892" max="5892" width="25.85546875" customWidth="1"/>
    <col min="5893" max="5893" width="22.140625" customWidth="1"/>
    <col min="5894" max="5894" width="25.140625" customWidth="1"/>
    <col min="5895" max="5895" width="13.28515625" bestFit="1" customWidth="1"/>
    <col min="5896" max="5896" width="12.42578125" bestFit="1" customWidth="1"/>
    <col min="5897" max="5897" width="12.5703125" bestFit="1" customWidth="1"/>
    <col min="5898" max="5898" width="12.140625" bestFit="1" customWidth="1"/>
    <col min="5899" max="5899" width="12.42578125" bestFit="1" customWidth="1"/>
    <col min="5900" max="5900" width="14" bestFit="1" customWidth="1"/>
    <col min="5901" max="5901" width="11.42578125" bestFit="1" customWidth="1"/>
    <col min="5902" max="5902" width="13.28515625" bestFit="1" customWidth="1"/>
    <col min="5903" max="5903" width="12.42578125" bestFit="1" customWidth="1"/>
    <col min="5904" max="5904" width="9.5703125" bestFit="1" customWidth="1"/>
    <col min="5905" max="5905" width="13.28515625" bestFit="1" customWidth="1"/>
    <col min="5906" max="5906" width="12.42578125" bestFit="1" customWidth="1"/>
    <col min="5907" max="5907" width="9.5703125" bestFit="1" customWidth="1"/>
    <col min="6145" max="6145" width="3.7109375" customWidth="1"/>
    <col min="6146" max="6146" width="17.85546875" customWidth="1"/>
    <col min="6147" max="6147" width="9.5703125" bestFit="1" customWidth="1"/>
    <col min="6148" max="6148" width="25.85546875" customWidth="1"/>
    <col min="6149" max="6149" width="22.140625" customWidth="1"/>
    <col min="6150" max="6150" width="25.140625" customWidth="1"/>
    <col min="6151" max="6151" width="13.28515625" bestFit="1" customWidth="1"/>
    <col min="6152" max="6152" width="12.42578125" bestFit="1" customWidth="1"/>
    <col min="6153" max="6153" width="12.5703125" bestFit="1" customWidth="1"/>
    <col min="6154" max="6154" width="12.140625" bestFit="1" customWidth="1"/>
    <col min="6155" max="6155" width="12.42578125" bestFit="1" customWidth="1"/>
    <col min="6156" max="6156" width="14" bestFit="1" customWidth="1"/>
    <col min="6157" max="6157" width="11.42578125" bestFit="1" customWidth="1"/>
    <col min="6158" max="6158" width="13.28515625" bestFit="1" customWidth="1"/>
    <col min="6159" max="6159" width="12.42578125" bestFit="1" customWidth="1"/>
    <col min="6160" max="6160" width="9.5703125" bestFit="1" customWidth="1"/>
    <col min="6161" max="6161" width="13.28515625" bestFit="1" customWidth="1"/>
    <col min="6162" max="6162" width="12.42578125" bestFit="1" customWidth="1"/>
    <col min="6163" max="6163" width="9.5703125" bestFit="1" customWidth="1"/>
    <col min="6401" max="6401" width="3.7109375" customWidth="1"/>
    <col min="6402" max="6402" width="17.85546875" customWidth="1"/>
    <col min="6403" max="6403" width="9.5703125" bestFit="1" customWidth="1"/>
    <col min="6404" max="6404" width="25.85546875" customWidth="1"/>
    <col min="6405" max="6405" width="22.140625" customWidth="1"/>
    <col min="6406" max="6406" width="25.140625" customWidth="1"/>
    <col min="6407" max="6407" width="13.28515625" bestFit="1" customWidth="1"/>
    <col min="6408" max="6408" width="12.42578125" bestFit="1" customWidth="1"/>
    <col min="6409" max="6409" width="12.5703125" bestFit="1" customWidth="1"/>
    <col min="6410" max="6410" width="12.140625" bestFit="1" customWidth="1"/>
    <col min="6411" max="6411" width="12.42578125" bestFit="1" customWidth="1"/>
    <col min="6412" max="6412" width="14" bestFit="1" customWidth="1"/>
    <col min="6413" max="6413" width="11.42578125" bestFit="1" customWidth="1"/>
    <col min="6414" max="6414" width="13.28515625" bestFit="1" customWidth="1"/>
    <col min="6415" max="6415" width="12.42578125" bestFit="1" customWidth="1"/>
    <col min="6416" max="6416" width="9.5703125" bestFit="1" customWidth="1"/>
    <col min="6417" max="6417" width="13.28515625" bestFit="1" customWidth="1"/>
    <col min="6418" max="6418" width="12.42578125" bestFit="1" customWidth="1"/>
    <col min="6419" max="6419" width="9.5703125" bestFit="1" customWidth="1"/>
    <col min="6657" max="6657" width="3.7109375" customWidth="1"/>
    <col min="6658" max="6658" width="17.85546875" customWidth="1"/>
    <col min="6659" max="6659" width="9.5703125" bestFit="1" customWidth="1"/>
    <col min="6660" max="6660" width="25.85546875" customWidth="1"/>
    <col min="6661" max="6661" width="22.140625" customWidth="1"/>
    <col min="6662" max="6662" width="25.140625" customWidth="1"/>
    <col min="6663" max="6663" width="13.28515625" bestFit="1" customWidth="1"/>
    <col min="6664" max="6664" width="12.42578125" bestFit="1" customWidth="1"/>
    <col min="6665" max="6665" width="12.5703125" bestFit="1" customWidth="1"/>
    <col min="6666" max="6666" width="12.140625" bestFit="1" customWidth="1"/>
    <col min="6667" max="6667" width="12.42578125" bestFit="1" customWidth="1"/>
    <col min="6668" max="6668" width="14" bestFit="1" customWidth="1"/>
    <col min="6669" max="6669" width="11.42578125" bestFit="1" customWidth="1"/>
    <col min="6670" max="6670" width="13.28515625" bestFit="1" customWidth="1"/>
    <col min="6671" max="6671" width="12.42578125" bestFit="1" customWidth="1"/>
    <col min="6672" max="6672" width="9.5703125" bestFit="1" customWidth="1"/>
    <col min="6673" max="6673" width="13.28515625" bestFit="1" customWidth="1"/>
    <col min="6674" max="6674" width="12.42578125" bestFit="1" customWidth="1"/>
    <col min="6675" max="6675" width="9.5703125" bestFit="1" customWidth="1"/>
    <col min="6913" max="6913" width="3.7109375" customWidth="1"/>
    <col min="6914" max="6914" width="17.85546875" customWidth="1"/>
    <col min="6915" max="6915" width="9.5703125" bestFit="1" customWidth="1"/>
    <col min="6916" max="6916" width="25.85546875" customWidth="1"/>
    <col min="6917" max="6917" width="22.140625" customWidth="1"/>
    <col min="6918" max="6918" width="25.140625" customWidth="1"/>
    <col min="6919" max="6919" width="13.28515625" bestFit="1" customWidth="1"/>
    <col min="6920" max="6920" width="12.42578125" bestFit="1" customWidth="1"/>
    <col min="6921" max="6921" width="12.5703125" bestFit="1" customWidth="1"/>
    <col min="6922" max="6922" width="12.140625" bestFit="1" customWidth="1"/>
    <col min="6923" max="6923" width="12.42578125" bestFit="1" customWidth="1"/>
    <col min="6924" max="6924" width="14" bestFit="1" customWidth="1"/>
    <col min="6925" max="6925" width="11.42578125" bestFit="1" customWidth="1"/>
    <col min="6926" max="6926" width="13.28515625" bestFit="1" customWidth="1"/>
    <col min="6927" max="6927" width="12.42578125" bestFit="1" customWidth="1"/>
    <col min="6928" max="6928" width="9.5703125" bestFit="1" customWidth="1"/>
    <col min="6929" max="6929" width="13.28515625" bestFit="1" customWidth="1"/>
    <col min="6930" max="6930" width="12.42578125" bestFit="1" customWidth="1"/>
    <col min="6931" max="6931" width="9.5703125" bestFit="1" customWidth="1"/>
    <col min="7169" max="7169" width="3.7109375" customWidth="1"/>
    <col min="7170" max="7170" width="17.85546875" customWidth="1"/>
    <col min="7171" max="7171" width="9.5703125" bestFit="1" customWidth="1"/>
    <col min="7172" max="7172" width="25.85546875" customWidth="1"/>
    <col min="7173" max="7173" width="22.140625" customWidth="1"/>
    <col min="7174" max="7174" width="25.140625" customWidth="1"/>
    <col min="7175" max="7175" width="13.28515625" bestFit="1" customWidth="1"/>
    <col min="7176" max="7176" width="12.42578125" bestFit="1" customWidth="1"/>
    <col min="7177" max="7177" width="12.5703125" bestFit="1" customWidth="1"/>
    <col min="7178" max="7178" width="12.140625" bestFit="1" customWidth="1"/>
    <col min="7179" max="7179" width="12.42578125" bestFit="1" customWidth="1"/>
    <col min="7180" max="7180" width="14" bestFit="1" customWidth="1"/>
    <col min="7181" max="7181" width="11.42578125" bestFit="1" customWidth="1"/>
    <col min="7182" max="7182" width="13.28515625" bestFit="1" customWidth="1"/>
    <col min="7183" max="7183" width="12.42578125" bestFit="1" customWidth="1"/>
    <col min="7184" max="7184" width="9.5703125" bestFit="1" customWidth="1"/>
    <col min="7185" max="7185" width="13.28515625" bestFit="1" customWidth="1"/>
    <col min="7186" max="7186" width="12.42578125" bestFit="1" customWidth="1"/>
    <col min="7187" max="7187" width="9.5703125" bestFit="1" customWidth="1"/>
    <col min="7425" max="7425" width="3.7109375" customWidth="1"/>
    <col min="7426" max="7426" width="17.85546875" customWidth="1"/>
    <col min="7427" max="7427" width="9.5703125" bestFit="1" customWidth="1"/>
    <col min="7428" max="7428" width="25.85546875" customWidth="1"/>
    <col min="7429" max="7429" width="22.140625" customWidth="1"/>
    <col min="7430" max="7430" width="25.140625" customWidth="1"/>
    <col min="7431" max="7431" width="13.28515625" bestFit="1" customWidth="1"/>
    <col min="7432" max="7432" width="12.42578125" bestFit="1" customWidth="1"/>
    <col min="7433" max="7433" width="12.5703125" bestFit="1" customWidth="1"/>
    <col min="7434" max="7434" width="12.140625" bestFit="1" customWidth="1"/>
    <col min="7435" max="7435" width="12.42578125" bestFit="1" customWidth="1"/>
    <col min="7436" max="7436" width="14" bestFit="1" customWidth="1"/>
    <col min="7437" max="7437" width="11.42578125" bestFit="1" customWidth="1"/>
    <col min="7438" max="7438" width="13.28515625" bestFit="1" customWidth="1"/>
    <col min="7439" max="7439" width="12.42578125" bestFit="1" customWidth="1"/>
    <col min="7440" max="7440" width="9.5703125" bestFit="1" customWidth="1"/>
    <col min="7441" max="7441" width="13.28515625" bestFit="1" customWidth="1"/>
    <col min="7442" max="7442" width="12.42578125" bestFit="1" customWidth="1"/>
    <col min="7443" max="7443" width="9.5703125" bestFit="1" customWidth="1"/>
    <col min="7681" max="7681" width="3.7109375" customWidth="1"/>
    <col min="7682" max="7682" width="17.85546875" customWidth="1"/>
    <col min="7683" max="7683" width="9.5703125" bestFit="1" customWidth="1"/>
    <col min="7684" max="7684" width="25.85546875" customWidth="1"/>
    <col min="7685" max="7685" width="22.140625" customWidth="1"/>
    <col min="7686" max="7686" width="25.140625" customWidth="1"/>
    <col min="7687" max="7687" width="13.28515625" bestFit="1" customWidth="1"/>
    <col min="7688" max="7688" width="12.42578125" bestFit="1" customWidth="1"/>
    <col min="7689" max="7689" width="12.5703125" bestFit="1" customWidth="1"/>
    <col min="7690" max="7690" width="12.140625" bestFit="1" customWidth="1"/>
    <col min="7691" max="7691" width="12.42578125" bestFit="1" customWidth="1"/>
    <col min="7692" max="7692" width="14" bestFit="1" customWidth="1"/>
    <col min="7693" max="7693" width="11.42578125" bestFit="1" customWidth="1"/>
    <col min="7694" max="7694" width="13.28515625" bestFit="1" customWidth="1"/>
    <col min="7695" max="7695" width="12.42578125" bestFit="1" customWidth="1"/>
    <col min="7696" max="7696" width="9.5703125" bestFit="1" customWidth="1"/>
    <col min="7697" max="7697" width="13.28515625" bestFit="1" customWidth="1"/>
    <col min="7698" max="7698" width="12.42578125" bestFit="1" customWidth="1"/>
    <col min="7699" max="7699" width="9.5703125" bestFit="1" customWidth="1"/>
    <col min="7937" max="7937" width="3.7109375" customWidth="1"/>
    <col min="7938" max="7938" width="17.85546875" customWidth="1"/>
    <col min="7939" max="7939" width="9.5703125" bestFit="1" customWidth="1"/>
    <col min="7940" max="7940" width="25.85546875" customWidth="1"/>
    <col min="7941" max="7941" width="22.140625" customWidth="1"/>
    <col min="7942" max="7942" width="25.140625" customWidth="1"/>
    <col min="7943" max="7943" width="13.28515625" bestFit="1" customWidth="1"/>
    <col min="7944" max="7944" width="12.42578125" bestFit="1" customWidth="1"/>
    <col min="7945" max="7945" width="12.5703125" bestFit="1" customWidth="1"/>
    <col min="7946" max="7946" width="12.140625" bestFit="1" customWidth="1"/>
    <col min="7947" max="7947" width="12.42578125" bestFit="1" customWidth="1"/>
    <col min="7948" max="7948" width="14" bestFit="1" customWidth="1"/>
    <col min="7949" max="7949" width="11.42578125" bestFit="1" customWidth="1"/>
    <col min="7950" max="7950" width="13.28515625" bestFit="1" customWidth="1"/>
    <col min="7951" max="7951" width="12.42578125" bestFit="1" customWidth="1"/>
    <col min="7952" max="7952" width="9.5703125" bestFit="1" customWidth="1"/>
    <col min="7953" max="7953" width="13.28515625" bestFit="1" customWidth="1"/>
    <col min="7954" max="7954" width="12.42578125" bestFit="1" customWidth="1"/>
    <col min="7955" max="7955" width="9.5703125" bestFit="1" customWidth="1"/>
    <col min="8193" max="8193" width="3.7109375" customWidth="1"/>
    <col min="8194" max="8194" width="17.85546875" customWidth="1"/>
    <col min="8195" max="8195" width="9.5703125" bestFit="1" customWidth="1"/>
    <col min="8196" max="8196" width="25.85546875" customWidth="1"/>
    <col min="8197" max="8197" width="22.140625" customWidth="1"/>
    <col min="8198" max="8198" width="25.140625" customWidth="1"/>
    <col min="8199" max="8199" width="13.28515625" bestFit="1" customWidth="1"/>
    <col min="8200" max="8200" width="12.42578125" bestFit="1" customWidth="1"/>
    <col min="8201" max="8201" width="12.5703125" bestFit="1" customWidth="1"/>
    <col min="8202" max="8202" width="12.140625" bestFit="1" customWidth="1"/>
    <col min="8203" max="8203" width="12.42578125" bestFit="1" customWidth="1"/>
    <col min="8204" max="8204" width="14" bestFit="1" customWidth="1"/>
    <col min="8205" max="8205" width="11.42578125" bestFit="1" customWidth="1"/>
    <col min="8206" max="8206" width="13.28515625" bestFit="1" customWidth="1"/>
    <col min="8207" max="8207" width="12.42578125" bestFit="1" customWidth="1"/>
    <col min="8208" max="8208" width="9.5703125" bestFit="1" customWidth="1"/>
    <col min="8209" max="8209" width="13.28515625" bestFit="1" customWidth="1"/>
    <col min="8210" max="8210" width="12.42578125" bestFit="1" customWidth="1"/>
    <col min="8211" max="8211" width="9.5703125" bestFit="1" customWidth="1"/>
    <col min="8449" max="8449" width="3.7109375" customWidth="1"/>
    <col min="8450" max="8450" width="17.85546875" customWidth="1"/>
    <col min="8451" max="8451" width="9.5703125" bestFit="1" customWidth="1"/>
    <col min="8452" max="8452" width="25.85546875" customWidth="1"/>
    <col min="8453" max="8453" width="22.140625" customWidth="1"/>
    <col min="8454" max="8454" width="25.140625" customWidth="1"/>
    <col min="8455" max="8455" width="13.28515625" bestFit="1" customWidth="1"/>
    <col min="8456" max="8456" width="12.42578125" bestFit="1" customWidth="1"/>
    <col min="8457" max="8457" width="12.5703125" bestFit="1" customWidth="1"/>
    <col min="8458" max="8458" width="12.140625" bestFit="1" customWidth="1"/>
    <col min="8459" max="8459" width="12.42578125" bestFit="1" customWidth="1"/>
    <col min="8460" max="8460" width="14" bestFit="1" customWidth="1"/>
    <col min="8461" max="8461" width="11.42578125" bestFit="1" customWidth="1"/>
    <col min="8462" max="8462" width="13.28515625" bestFit="1" customWidth="1"/>
    <col min="8463" max="8463" width="12.42578125" bestFit="1" customWidth="1"/>
    <col min="8464" max="8464" width="9.5703125" bestFit="1" customWidth="1"/>
    <col min="8465" max="8465" width="13.28515625" bestFit="1" customWidth="1"/>
    <col min="8466" max="8466" width="12.42578125" bestFit="1" customWidth="1"/>
    <col min="8467" max="8467" width="9.5703125" bestFit="1" customWidth="1"/>
    <col min="8705" max="8705" width="3.7109375" customWidth="1"/>
    <col min="8706" max="8706" width="17.85546875" customWidth="1"/>
    <col min="8707" max="8707" width="9.5703125" bestFit="1" customWidth="1"/>
    <col min="8708" max="8708" width="25.85546875" customWidth="1"/>
    <col min="8709" max="8709" width="22.140625" customWidth="1"/>
    <col min="8710" max="8710" width="25.140625" customWidth="1"/>
    <col min="8711" max="8711" width="13.28515625" bestFit="1" customWidth="1"/>
    <col min="8712" max="8712" width="12.42578125" bestFit="1" customWidth="1"/>
    <col min="8713" max="8713" width="12.5703125" bestFit="1" customWidth="1"/>
    <col min="8714" max="8714" width="12.140625" bestFit="1" customWidth="1"/>
    <col min="8715" max="8715" width="12.42578125" bestFit="1" customWidth="1"/>
    <col min="8716" max="8716" width="14" bestFit="1" customWidth="1"/>
    <col min="8717" max="8717" width="11.42578125" bestFit="1" customWidth="1"/>
    <col min="8718" max="8718" width="13.28515625" bestFit="1" customWidth="1"/>
    <col min="8719" max="8719" width="12.42578125" bestFit="1" customWidth="1"/>
    <col min="8720" max="8720" width="9.5703125" bestFit="1" customWidth="1"/>
    <col min="8721" max="8721" width="13.28515625" bestFit="1" customWidth="1"/>
    <col min="8722" max="8722" width="12.42578125" bestFit="1" customWidth="1"/>
    <col min="8723" max="8723" width="9.5703125" bestFit="1" customWidth="1"/>
    <col min="8961" max="8961" width="3.7109375" customWidth="1"/>
    <col min="8962" max="8962" width="17.85546875" customWidth="1"/>
    <col min="8963" max="8963" width="9.5703125" bestFit="1" customWidth="1"/>
    <col min="8964" max="8964" width="25.85546875" customWidth="1"/>
    <col min="8965" max="8965" width="22.140625" customWidth="1"/>
    <col min="8966" max="8966" width="25.140625" customWidth="1"/>
    <col min="8967" max="8967" width="13.28515625" bestFit="1" customWidth="1"/>
    <col min="8968" max="8968" width="12.42578125" bestFit="1" customWidth="1"/>
    <col min="8969" max="8969" width="12.5703125" bestFit="1" customWidth="1"/>
    <col min="8970" max="8970" width="12.140625" bestFit="1" customWidth="1"/>
    <col min="8971" max="8971" width="12.42578125" bestFit="1" customWidth="1"/>
    <col min="8972" max="8972" width="14" bestFit="1" customWidth="1"/>
    <col min="8973" max="8973" width="11.42578125" bestFit="1" customWidth="1"/>
    <col min="8974" max="8974" width="13.28515625" bestFit="1" customWidth="1"/>
    <col min="8975" max="8975" width="12.42578125" bestFit="1" customWidth="1"/>
    <col min="8976" max="8976" width="9.5703125" bestFit="1" customWidth="1"/>
    <col min="8977" max="8977" width="13.28515625" bestFit="1" customWidth="1"/>
    <col min="8978" max="8978" width="12.42578125" bestFit="1" customWidth="1"/>
    <col min="8979" max="8979" width="9.5703125" bestFit="1" customWidth="1"/>
    <col min="9217" max="9217" width="3.7109375" customWidth="1"/>
    <col min="9218" max="9218" width="17.85546875" customWidth="1"/>
    <col min="9219" max="9219" width="9.5703125" bestFit="1" customWidth="1"/>
    <col min="9220" max="9220" width="25.85546875" customWidth="1"/>
    <col min="9221" max="9221" width="22.140625" customWidth="1"/>
    <col min="9222" max="9222" width="25.140625" customWidth="1"/>
    <col min="9223" max="9223" width="13.28515625" bestFit="1" customWidth="1"/>
    <col min="9224" max="9224" width="12.42578125" bestFit="1" customWidth="1"/>
    <col min="9225" max="9225" width="12.5703125" bestFit="1" customWidth="1"/>
    <col min="9226" max="9226" width="12.140625" bestFit="1" customWidth="1"/>
    <col min="9227" max="9227" width="12.42578125" bestFit="1" customWidth="1"/>
    <col min="9228" max="9228" width="14" bestFit="1" customWidth="1"/>
    <col min="9229" max="9229" width="11.42578125" bestFit="1" customWidth="1"/>
    <col min="9230" max="9230" width="13.28515625" bestFit="1" customWidth="1"/>
    <col min="9231" max="9231" width="12.42578125" bestFit="1" customWidth="1"/>
    <col min="9232" max="9232" width="9.5703125" bestFit="1" customWidth="1"/>
    <col min="9233" max="9233" width="13.28515625" bestFit="1" customWidth="1"/>
    <col min="9234" max="9234" width="12.42578125" bestFit="1" customWidth="1"/>
    <col min="9235" max="9235" width="9.5703125" bestFit="1" customWidth="1"/>
    <col min="9473" max="9473" width="3.7109375" customWidth="1"/>
    <col min="9474" max="9474" width="17.85546875" customWidth="1"/>
    <col min="9475" max="9475" width="9.5703125" bestFit="1" customWidth="1"/>
    <col min="9476" max="9476" width="25.85546875" customWidth="1"/>
    <col min="9477" max="9477" width="22.140625" customWidth="1"/>
    <col min="9478" max="9478" width="25.140625" customWidth="1"/>
    <col min="9479" max="9479" width="13.28515625" bestFit="1" customWidth="1"/>
    <col min="9480" max="9480" width="12.42578125" bestFit="1" customWidth="1"/>
    <col min="9481" max="9481" width="12.5703125" bestFit="1" customWidth="1"/>
    <col min="9482" max="9482" width="12.140625" bestFit="1" customWidth="1"/>
    <col min="9483" max="9483" width="12.42578125" bestFit="1" customWidth="1"/>
    <col min="9484" max="9484" width="14" bestFit="1" customWidth="1"/>
    <col min="9485" max="9485" width="11.42578125" bestFit="1" customWidth="1"/>
    <col min="9486" max="9486" width="13.28515625" bestFit="1" customWidth="1"/>
    <col min="9487" max="9487" width="12.42578125" bestFit="1" customWidth="1"/>
    <col min="9488" max="9488" width="9.5703125" bestFit="1" customWidth="1"/>
    <col min="9489" max="9489" width="13.28515625" bestFit="1" customWidth="1"/>
    <col min="9490" max="9490" width="12.42578125" bestFit="1" customWidth="1"/>
    <col min="9491" max="9491" width="9.5703125" bestFit="1" customWidth="1"/>
    <col min="9729" max="9729" width="3.7109375" customWidth="1"/>
    <col min="9730" max="9730" width="17.85546875" customWidth="1"/>
    <col min="9731" max="9731" width="9.5703125" bestFit="1" customWidth="1"/>
    <col min="9732" max="9732" width="25.85546875" customWidth="1"/>
    <col min="9733" max="9733" width="22.140625" customWidth="1"/>
    <col min="9734" max="9734" width="25.140625" customWidth="1"/>
    <col min="9735" max="9735" width="13.28515625" bestFit="1" customWidth="1"/>
    <col min="9736" max="9736" width="12.42578125" bestFit="1" customWidth="1"/>
    <col min="9737" max="9737" width="12.5703125" bestFit="1" customWidth="1"/>
    <col min="9738" max="9738" width="12.140625" bestFit="1" customWidth="1"/>
    <col min="9739" max="9739" width="12.42578125" bestFit="1" customWidth="1"/>
    <col min="9740" max="9740" width="14" bestFit="1" customWidth="1"/>
    <col min="9741" max="9741" width="11.42578125" bestFit="1" customWidth="1"/>
    <col min="9742" max="9742" width="13.28515625" bestFit="1" customWidth="1"/>
    <col min="9743" max="9743" width="12.42578125" bestFit="1" customWidth="1"/>
    <col min="9744" max="9744" width="9.5703125" bestFit="1" customWidth="1"/>
    <col min="9745" max="9745" width="13.28515625" bestFit="1" customWidth="1"/>
    <col min="9746" max="9746" width="12.42578125" bestFit="1" customWidth="1"/>
    <col min="9747" max="9747" width="9.5703125" bestFit="1" customWidth="1"/>
    <col min="9985" max="9985" width="3.7109375" customWidth="1"/>
    <col min="9986" max="9986" width="17.85546875" customWidth="1"/>
    <col min="9987" max="9987" width="9.5703125" bestFit="1" customWidth="1"/>
    <col min="9988" max="9988" width="25.85546875" customWidth="1"/>
    <col min="9989" max="9989" width="22.140625" customWidth="1"/>
    <col min="9990" max="9990" width="25.140625" customWidth="1"/>
    <col min="9991" max="9991" width="13.28515625" bestFit="1" customWidth="1"/>
    <col min="9992" max="9992" width="12.42578125" bestFit="1" customWidth="1"/>
    <col min="9993" max="9993" width="12.5703125" bestFit="1" customWidth="1"/>
    <col min="9994" max="9994" width="12.140625" bestFit="1" customWidth="1"/>
    <col min="9995" max="9995" width="12.42578125" bestFit="1" customWidth="1"/>
    <col min="9996" max="9996" width="14" bestFit="1" customWidth="1"/>
    <col min="9997" max="9997" width="11.42578125" bestFit="1" customWidth="1"/>
    <col min="9998" max="9998" width="13.28515625" bestFit="1" customWidth="1"/>
    <col min="9999" max="9999" width="12.42578125" bestFit="1" customWidth="1"/>
    <col min="10000" max="10000" width="9.5703125" bestFit="1" customWidth="1"/>
    <col min="10001" max="10001" width="13.28515625" bestFit="1" customWidth="1"/>
    <col min="10002" max="10002" width="12.42578125" bestFit="1" customWidth="1"/>
    <col min="10003" max="10003" width="9.5703125" bestFit="1" customWidth="1"/>
    <col min="10241" max="10241" width="3.7109375" customWidth="1"/>
    <col min="10242" max="10242" width="17.85546875" customWidth="1"/>
    <col min="10243" max="10243" width="9.5703125" bestFit="1" customWidth="1"/>
    <col min="10244" max="10244" width="25.85546875" customWidth="1"/>
    <col min="10245" max="10245" width="22.140625" customWidth="1"/>
    <col min="10246" max="10246" width="25.140625" customWidth="1"/>
    <col min="10247" max="10247" width="13.28515625" bestFit="1" customWidth="1"/>
    <col min="10248" max="10248" width="12.42578125" bestFit="1" customWidth="1"/>
    <col min="10249" max="10249" width="12.5703125" bestFit="1" customWidth="1"/>
    <col min="10250" max="10250" width="12.140625" bestFit="1" customWidth="1"/>
    <col min="10251" max="10251" width="12.42578125" bestFit="1" customWidth="1"/>
    <col min="10252" max="10252" width="14" bestFit="1" customWidth="1"/>
    <col min="10253" max="10253" width="11.42578125" bestFit="1" customWidth="1"/>
    <col min="10254" max="10254" width="13.28515625" bestFit="1" customWidth="1"/>
    <col min="10255" max="10255" width="12.42578125" bestFit="1" customWidth="1"/>
    <col min="10256" max="10256" width="9.5703125" bestFit="1" customWidth="1"/>
    <col min="10257" max="10257" width="13.28515625" bestFit="1" customWidth="1"/>
    <col min="10258" max="10258" width="12.42578125" bestFit="1" customWidth="1"/>
    <col min="10259" max="10259" width="9.5703125" bestFit="1" customWidth="1"/>
    <col min="10497" max="10497" width="3.7109375" customWidth="1"/>
    <col min="10498" max="10498" width="17.85546875" customWidth="1"/>
    <col min="10499" max="10499" width="9.5703125" bestFit="1" customWidth="1"/>
    <col min="10500" max="10500" width="25.85546875" customWidth="1"/>
    <col min="10501" max="10501" width="22.140625" customWidth="1"/>
    <col min="10502" max="10502" width="25.140625" customWidth="1"/>
    <col min="10503" max="10503" width="13.28515625" bestFit="1" customWidth="1"/>
    <col min="10504" max="10504" width="12.42578125" bestFit="1" customWidth="1"/>
    <col min="10505" max="10505" width="12.5703125" bestFit="1" customWidth="1"/>
    <col min="10506" max="10506" width="12.140625" bestFit="1" customWidth="1"/>
    <col min="10507" max="10507" width="12.42578125" bestFit="1" customWidth="1"/>
    <col min="10508" max="10508" width="14" bestFit="1" customWidth="1"/>
    <col min="10509" max="10509" width="11.42578125" bestFit="1" customWidth="1"/>
    <col min="10510" max="10510" width="13.28515625" bestFit="1" customWidth="1"/>
    <col min="10511" max="10511" width="12.42578125" bestFit="1" customWidth="1"/>
    <col min="10512" max="10512" width="9.5703125" bestFit="1" customWidth="1"/>
    <col min="10513" max="10513" width="13.28515625" bestFit="1" customWidth="1"/>
    <col min="10514" max="10514" width="12.42578125" bestFit="1" customWidth="1"/>
    <col min="10515" max="10515" width="9.5703125" bestFit="1" customWidth="1"/>
    <col min="10753" max="10753" width="3.7109375" customWidth="1"/>
    <col min="10754" max="10754" width="17.85546875" customWidth="1"/>
    <col min="10755" max="10755" width="9.5703125" bestFit="1" customWidth="1"/>
    <col min="10756" max="10756" width="25.85546875" customWidth="1"/>
    <col min="10757" max="10757" width="22.140625" customWidth="1"/>
    <col min="10758" max="10758" width="25.140625" customWidth="1"/>
    <col min="10759" max="10759" width="13.28515625" bestFit="1" customWidth="1"/>
    <col min="10760" max="10760" width="12.42578125" bestFit="1" customWidth="1"/>
    <col min="10761" max="10761" width="12.5703125" bestFit="1" customWidth="1"/>
    <col min="10762" max="10762" width="12.140625" bestFit="1" customWidth="1"/>
    <col min="10763" max="10763" width="12.42578125" bestFit="1" customWidth="1"/>
    <col min="10764" max="10764" width="14" bestFit="1" customWidth="1"/>
    <col min="10765" max="10765" width="11.42578125" bestFit="1" customWidth="1"/>
    <col min="10766" max="10766" width="13.28515625" bestFit="1" customWidth="1"/>
    <col min="10767" max="10767" width="12.42578125" bestFit="1" customWidth="1"/>
    <col min="10768" max="10768" width="9.5703125" bestFit="1" customWidth="1"/>
    <col min="10769" max="10769" width="13.28515625" bestFit="1" customWidth="1"/>
    <col min="10770" max="10770" width="12.42578125" bestFit="1" customWidth="1"/>
    <col min="10771" max="10771" width="9.5703125" bestFit="1" customWidth="1"/>
    <col min="11009" max="11009" width="3.7109375" customWidth="1"/>
    <col min="11010" max="11010" width="17.85546875" customWidth="1"/>
    <col min="11011" max="11011" width="9.5703125" bestFit="1" customWidth="1"/>
    <col min="11012" max="11012" width="25.85546875" customWidth="1"/>
    <col min="11013" max="11013" width="22.140625" customWidth="1"/>
    <col min="11014" max="11014" width="25.140625" customWidth="1"/>
    <col min="11015" max="11015" width="13.28515625" bestFit="1" customWidth="1"/>
    <col min="11016" max="11016" width="12.42578125" bestFit="1" customWidth="1"/>
    <col min="11017" max="11017" width="12.5703125" bestFit="1" customWidth="1"/>
    <col min="11018" max="11018" width="12.140625" bestFit="1" customWidth="1"/>
    <col min="11019" max="11019" width="12.42578125" bestFit="1" customWidth="1"/>
    <col min="11020" max="11020" width="14" bestFit="1" customWidth="1"/>
    <col min="11021" max="11021" width="11.42578125" bestFit="1" customWidth="1"/>
    <col min="11022" max="11022" width="13.28515625" bestFit="1" customWidth="1"/>
    <col min="11023" max="11023" width="12.42578125" bestFit="1" customWidth="1"/>
    <col min="11024" max="11024" width="9.5703125" bestFit="1" customWidth="1"/>
    <col min="11025" max="11025" width="13.28515625" bestFit="1" customWidth="1"/>
    <col min="11026" max="11026" width="12.42578125" bestFit="1" customWidth="1"/>
    <col min="11027" max="11027" width="9.5703125" bestFit="1" customWidth="1"/>
    <col min="11265" max="11265" width="3.7109375" customWidth="1"/>
    <col min="11266" max="11266" width="17.85546875" customWidth="1"/>
    <col min="11267" max="11267" width="9.5703125" bestFit="1" customWidth="1"/>
    <col min="11268" max="11268" width="25.85546875" customWidth="1"/>
    <col min="11269" max="11269" width="22.140625" customWidth="1"/>
    <col min="11270" max="11270" width="25.140625" customWidth="1"/>
    <col min="11271" max="11271" width="13.28515625" bestFit="1" customWidth="1"/>
    <col min="11272" max="11272" width="12.42578125" bestFit="1" customWidth="1"/>
    <col min="11273" max="11273" width="12.5703125" bestFit="1" customWidth="1"/>
    <col min="11274" max="11274" width="12.140625" bestFit="1" customWidth="1"/>
    <col min="11275" max="11275" width="12.42578125" bestFit="1" customWidth="1"/>
    <col min="11276" max="11276" width="14" bestFit="1" customWidth="1"/>
    <col min="11277" max="11277" width="11.42578125" bestFit="1" customWidth="1"/>
    <col min="11278" max="11278" width="13.28515625" bestFit="1" customWidth="1"/>
    <col min="11279" max="11279" width="12.42578125" bestFit="1" customWidth="1"/>
    <col min="11280" max="11280" width="9.5703125" bestFit="1" customWidth="1"/>
    <col min="11281" max="11281" width="13.28515625" bestFit="1" customWidth="1"/>
    <col min="11282" max="11282" width="12.42578125" bestFit="1" customWidth="1"/>
    <col min="11283" max="11283" width="9.5703125" bestFit="1" customWidth="1"/>
    <col min="11521" max="11521" width="3.7109375" customWidth="1"/>
    <col min="11522" max="11522" width="17.85546875" customWidth="1"/>
    <col min="11523" max="11523" width="9.5703125" bestFit="1" customWidth="1"/>
    <col min="11524" max="11524" width="25.85546875" customWidth="1"/>
    <col min="11525" max="11525" width="22.140625" customWidth="1"/>
    <col min="11526" max="11526" width="25.140625" customWidth="1"/>
    <col min="11527" max="11527" width="13.28515625" bestFit="1" customWidth="1"/>
    <col min="11528" max="11528" width="12.42578125" bestFit="1" customWidth="1"/>
    <col min="11529" max="11529" width="12.5703125" bestFit="1" customWidth="1"/>
    <col min="11530" max="11530" width="12.140625" bestFit="1" customWidth="1"/>
    <col min="11531" max="11531" width="12.42578125" bestFit="1" customWidth="1"/>
    <col min="11532" max="11532" width="14" bestFit="1" customWidth="1"/>
    <col min="11533" max="11533" width="11.42578125" bestFit="1" customWidth="1"/>
    <col min="11534" max="11534" width="13.28515625" bestFit="1" customWidth="1"/>
    <col min="11535" max="11535" width="12.42578125" bestFit="1" customWidth="1"/>
    <col min="11536" max="11536" width="9.5703125" bestFit="1" customWidth="1"/>
    <col min="11537" max="11537" width="13.28515625" bestFit="1" customWidth="1"/>
    <col min="11538" max="11538" width="12.42578125" bestFit="1" customWidth="1"/>
    <col min="11539" max="11539" width="9.5703125" bestFit="1" customWidth="1"/>
    <col min="11777" max="11777" width="3.7109375" customWidth="1"/>
    <col min="11778" max="11778" width="17.85546875" customWidth="1"/>
    <col min="11779" max="11779" width="9.5703125" bestFit="1" customWidth="1"/>
    <col min="11780" max="11780" width="25.85546875" customWidth="1"/>
    <col min="11781" max="11781" width="22.140625" customWidth="1"/>
    <col min="11782" max="11782" width="25.140625" customWidth="1"/>
    <col min="11783" max="11783" width="13.28515625" bestFit="1" customWidth="1"/>
    <col min="11784" max="11784" width="12.42578125" bestFit="1" customWidth="1"/>
    <col min="11785" max="11785" width="12.5703125" bestFit="1" customWidth="1"/>
    <col min="11786" max="11786" width="12.140625" bestFit="1" customWidth="1"/>
    <col min="11787" max="11787" width="12.42578125" bestFit="1" customWidth="1"/>
    <col min="11788" max="11788" width="14" bestFit="1" customWidth="1"/>
    <col min="11789" max="11789" width="11.42578125" bestFit="1" customWidth="1"/>
    <col min="11790" max="11790" width="13.28515625" bestFit="1" customWidth="1"/>
    <col min="11791" max="11791" width="12.42578125" bestFit="1" customWidth="1"/>
    <col min="11792" max="11792" width="9.5703125" bestFit="1" customWidth="1"/>
    <col min="11793" max="11793" width="13.28515625" bestFit="1" customWidth="1"/>
    <col min="11794" max="11794" width="12.42578125" bestFit="1" customWidth="1"/>
    <col min="11795" max="11795" width="9.5703125" bestFit="1" customWidth="1"/>
    <col min="12033" max="12033" width="3.7109375" customWidth="1"/>
    <col min="12034" max="12034" width="17.85546875" customWidth="1"/>
    <col min="12035" max="12035" width="9.5703125" bestFit="1" customWidth="1"/>
    <col min="12036" max="12036" width="25.85546875" customWidth="1"/>
    <col min="12037" max="12037" width="22.140625" customWidth="1"/>
    <col min="12038" max="12038" width="25.140625" customWidth="1"/>
    <col min="12039" max="12039" width="13.28515625" bestFit="1" customWidth="1"/>
    <col min="12040" max="12040" width="12.42578125" bestFit="1" customWidth="1"/>
    <col min="12041" max="12041" width="12.5703125" bestFit="1" customWidth="1"/>
    <col min="12042" max="12042" width="12.140625" bestFit="1" customWidth="1"/>
    <col min="12043" max="12043" width="12.42578125" bestFit="1" customWidth="1"/>
    <col min="12044" max="12044" width="14" bestFit="1" customWidth="1"/>
    <col min="12045" max="12045" width="11.42578125" bestFit="1" customWidth="1"/>
    <col min="12046" max="12046" width="13.28515625" bestFit="1" customWidth="1"/>
    <col min="12047" max="12047" width="12.42578125" bestFit="1" customWidth="1"/>
    <col min="12048" max="12048" width="9.5703125" bestFit="1" customWidth="1"/>
    <col min="12049" max="12049" width="13.28515625" bestFit="1" customWidth="1"/>
    <col min="12050" max="12050" width="12.42578125" bestFit="1" customWidth="1"/>
    <col min="12051" max="12051" width="9.5703125" bestFit="1" customWidth="1"/>
    <col min="12289" max="12289" width="3.7109375" customWidth="1"/>
    <col min="12290" max="12290" width="17.85546875" customWidth="1"/>
    <col min="12291" max="12291" width="9.5703125" bestFit="1" customWidth="1"/>
    <col min="12292" max="12292" width="25.85546875" customWidth="1"/>
    <col min="12293" max="12293" width="22.140625" customWidth="1"/>
    <col min="12294" max="12294" width="25.140625" customWidth="1"/>
    <col min="12295" max="12295" width="13.28515625" bestFit="1" customWidth="1"/>
    <col min="12296" max="12296" width="12.42578125" bestFit="1" customWidth="1"/>
    <col min="12297" max="12297" width="12.5703125" bestFit="1" customWidth="1"/>
    <col min="12298" max="12298" width="12.140625" bestFit="1" customWidth="1"/>
    <col min="12299" max="12299" width="12.42578125" bestFit="1" customWidth="1"/>
    <col min="12300" max="12300" width="14" bestFit="1" customWidth="1"/>
    <col min="12301" max="12301" width="11.42578125" bestFit="1" customWidth="1"/>
    <col min="12302" max="12302" width="13.28515625" bestFit="1" customWidth="1"/>
    <col min="12303" max="12303" width="12.42578125" bestFit="1" customWidth="1"/>
    <col min="12304" max="12304" width="9.5703125" bestFit="1" customWidth="1"/>
    <col min="12305" max="12305" width="13.28515625" bestFit="1" customWidth="1"/>
    <col min="12306" max="12306" width="12.42578125" bestFit="1" customWidth="1"/>
    <col min="12307" max="12307" width="9.5703125" bestFit="1" customWidth="1"/>
    <col min="12545" max="12545" width="3.7109375" customWidth="1"/>
    <col min="12546" max="12546" width="17.85546875" customWidth="1"/>
    <col min="12547" max="12547" width="9.5703125" bestFit="1" customWidth="1"/>
    <col min="12548" max="12548" width="25.85546875" customWidth="1"/>
    <col min="12549" max="12549" width="22.140625" customWidth="1"/>
    <col min="12550" max="12550" width="25.140625" customWidth="1"/>
    <col min="12551" max="12551" width="13.28515625" bestFit="1" customWidth="1"/>
    <col min="12552" max="12552" width="12.42578125" bestFit="1" customWidth="1"/>
    <col min="12553" max="12553" width="12.5703125" bestFit="1" customWidth="1"/>
    <col min="12554" max="12554" width="12.140625" bestFit="1" customWidth="1"/>
    <col min="12555" max="12555" width="12.42578125" bestFit="1" customWidth="1"/>
    <col min="12556" max="12556" width="14" bestFit="1" customWidth="1"/>
    <col min="12557" max="12557" width="11.42578125" bestFit="1" customWidth="1"/>
    <col min="12558" max="12558" width="13.28515625" bestFit="1" customWidth="1"/>
    <col min="12559" max="12559" width="12.42578125" bestFit="1" customWidth="1"/>
    <col min="12560" max="12560" width="9.5703125" bestFit="1" customWidth="1"/>
    <col min="12561" max="12561" width="13.28515625" bestFit="1" customWidth="1"/>
    <col min="12562" max="12562" width="12.42578125" bestFit="1" customWidth="1"/>
    <col min="12563" max="12563" width="9.5703125" bestFit="1" customWidth="1"/>
    <col min="12801" max="12801" width="3.7109375" customWidth="1"/>
    <col min="12802" max="12802" width="17.85546875" customWidth="1"/>
    <col min="12803" max="12803" width="9.5703125" bestFit="1" customWidth="1"/>
    <col min="12804" max="12804" width="25.85546875" customWidth="1"/>
    <col min="12805" max="12805" width="22.140625" customWidth="1"/>
    <col min="12806" max="12806" width="25.140625" customWidth="1"/>
    <col min="12807" max="12807" width="13.28515625" bestFit="1" customWidth="1"/>
    <col min="12808" max="12808" width="12.42578125" bestFit="1" customWidth="1"/>
    <col min="12809" max="12809" width="12.5703125" bestFit="1" customWidth="1"/>
    <col min="12810" max="12810" width="12.140625" bestFit="1" customWidth="1"/>
    <col min="12811" max="12811" width="12.42578125" bestFit="1" customWidth="1"/>
    <col min="12812" max="12812" width="14" bestFit="1" customWidth="1"/>
    <col min="12813" max="12813" width="11.42578125" bestFit="1" customWidth="1"/>
    <col min="12814" max="12814" width="13.28515625" bestFit="1" customWidth="1"/>
    <col min="12815" max="12815" width="12.42578125" bestFit="1" customWidth="1"/>
    <col min="12816" max="12816" width="9.5703125" bestFit="1" customWidth="1"/>
    <col min="12817" max="12817" width="13.28515625" bestFit="1" customWidth="1"/>
    <col min="12818" max="12818" width="12.42578125" bestFit="1" customWidth="1"/>
    <col min="12819" max="12819" width="9.5703125" bestFit="1" customWidth="1"/>
    <col min="13057" max="13057" width="3.7109375" customWidth="1"/>
    <col min="13058" max="13058" width="17.85546875" customWidth="1"/>
    <col min="13059" max="13059" width="9.5703125" bestFit="1" customWidth="1"/>
    <col min="13060" max="13060" width="25.85546875" customWidth="1"/>
    <col min="13061" max="13061" width="22.140625" customWidth="1"/>
    <col min="13062" max="13062" width="25.140625" customWidth="1"/>
    <col min="13063" max="13063" width="13.28515625" bestFit="1" customWidth="1"/>
    <col min="13064" max="13064" width="12.42578125" bestFit="1" customWidth="1"/>
    <col min="13065" max="13065" width="12.5703125" bestFit="1" customWidth="1"/>
    <col min="13066" max="13066" width="12.140625" bestFit="1" customWidth="1"/>
    <col min="13067" max="13067" width="12.42578125" bestFit="1" customWidth="1"/>
    <col min="13068" max="13068" width="14" bestFit="1" customWidth="1"/>
    <col min="13069" max="13069" width="11.42578125" bestFit="1" customWidth="1"/>
    <col min="13070" max="13070" width="13.28515625" bestFit="1" customWidth="1"/>
    <col min="13071" max="13071" width="12.42578125" bestFit="1" customWidth="1"/>
    <col min="13072" max="13072" width="9.5703125" bestFit="1" customWidth="1"/>
    <col min="13073" max="13073" width="13.28515625" bestFit="1" customWidth="1"/>
    <col min="13074" max="13074" width="12.42578125" bestFit="1" customWidth="1"/>
    <col min="13075" max="13075" width="9.5703125" bestFit="1" customWidth="1"/>
    <col min="13313" max="13313" width="3.7109375" customWidth="1"/>
    <col min="13314" max="13314" width="17.85546875" customWidth="1"/>
    <col min="13315" max="13315" width="9.5703125" bestFit="1" customWidth="1"/>
    <col min="13316" max="13316" width="25.85546875" customWidth="1"/>
    <col min="13317" max="13317" width="22.140625" customWidth="1"/>
    <col min="13318" max="13318" width="25.140625" customWidth="1"/>
    <col min="13319" max="13319" width="13.28515625" bestFit="1" customWidth="1"/>
    <col min="13320" max="13320" width="12.42578125" bestFit="1" customWidth="1"/>
    <col min="13321" max="13321" width="12.5703125" bestFit="1" customWidth="1"/>
    <col min="13322" max="13322" width="12.140625" bestFit="1" customWidth="1"/>
    <col min="13323" max="13323" width="12.42578125" bestFit="1" customWidth="1"/>
    <col min="13324" max="13324" width="14" bestFit="1" customWidth="1"/>
    <col min="13325" max="13325" width="11.42578125" bestFit="1" customWidth="1"/>
    <col min="13326" max="13326" width="13.28515625" bestFit="1" customWidth="1"/>
    <col min="13327" max="13327" width="12.42578125" bestFit="1" customWidth="1"/>
    <col min="13328" max="13328" width="9.5703125" bestFit="1" customWidth="1"/>
    <col min="13329" max="13329" width="13.28515625" bestFit="1" customWidth="1"/>
    <col min="13330" max="13330" width="12.42578125" bestFit="1" customWidth="1"/>
    <col min="13331" max="13331" width="9.5703125" bestFit="1" customWidth="1"/>
    <col min="13569" max="13569" width="3.7109375" customWidth="1"/>
    <col min="13570" max="13570" width="17.85546875" customWidth="1"/>
    <col min="13571" max="13571" width="9.5703125" bestFit="1" customWidth="1"/>
    <col min="13572" max="13572" width="25.85546875" customWidth="1"/>
    <col min="13573" max="13573" width="22.140625" customWidth="1"/>
    <col min="13574" max="13574" width="25.140625" customWidth="1"/>
    <col min="13575" max="13575" width="13.28515625" bestFit="1" customWidth="1"/>
    <col min="13576" max="13576" width="12.42578125" bestFit="1" customWidth="1"/>
    <col min="13577" max="13577" width="12.5703125" bestFit="1" customWidth="1"/>
    <col min="13578" max="13578" width="12.140625" bestFit="1" customWidth="1"/>
    <col min="13579" max="13579" width="12.42578125" bestFit="1" customWidth="1"/>
    <col min="13580" max="13580" width="14" bestFit="1" customWidth="1"/>
    <col min="13581" max="13581" width="11.42578125" bestFit="1" customWidth="1"/>
    <col min="13582" max="13582" width="13.28515625" bestFit="1" customWidth="1"/>
    <col min="13583" max="13583" width="12.42578125" bestFit="1" customWidth="1"/>
    <col min="13584" max="13584" width="9.5703125" bestFit="1" customWidth="1"/>
    <col min="13585" max="13585" width="13.28515625" bestFit="1" customWidth="1"/>
    <col min="13586" max="13586" width="12.42578125" bestFit="1" customWidth="1"/>
    <col min="13587" max="13587" width="9.5703125" bestFit="1" customWidth="1"/>
    <col min="13825" max="13825" width="3.7109375" customWidth="1"/>
    <col min="13826" max="13826" width="17.85546875" customWidth="1"/>
    <col min="13827" max="13827" width="9.5703125" bestFit="1" customWidth="1"/>
    <col min="13828" max="13828" width="25.85546875" customWidth="1"/>
    <col min="13829" max="13829" width="22.140625" customWidth="1"/>
    <col min="13830" max="13830" width="25.140625" customWidth="1"/>
    <col min="13831" max="13831" width="13.28515625" bestFit="1" customWidth="1"/>
    <col min="13832" max="13832" width="12.42578125" bestFit="1" customWidth="1"/>
    <col min="13833" max="13833" width="12.5703125" bestFit="1" customWidth="1"/>
    <col min="13834" max="13834" width="12.140625" bestFit="1" customWidth="1"/>
    <col min="13835" max="13835" width="12.42578125" bestFit="1" customWidth="1"/>
    <col min="13836" max="13836" width="14" bestFit="1" customWidth="1"/>
    <col min="13837" max="13837" width="11.42578125" bestFit="1" customWidth="1"/>
    <col min="13838" max="13838" width="13.28515625" bestFit="1" customWidth="1"/>
    <col min="13839" max="13839" width="12.42578125" bestFit="1" customWidth="1"/>
    <col min="13840" max="13840" width="9.5703125" bestFit="1" customWidth="1"/>
    <col min="13841" max="13841" width="13.28515625" bestFit="1" customWidth="1"/>
    <col min="13842" max="13842" width="12.42578125" bestFit="1" customWidth="1"/>
    <col min="13843" max="13843" width="9.5703125" bestFit="1" customWidth="1"/>
    <col min="14081" max="14081" width="3.7109375" customWidth="1"/>
    <col min="14082" max="14082" width="17.85546875" customWidth="1"/>
    <col min="14083" max="14083" width="9.5703125" bestFit="1" customWidth="1"/>
    <col min="14084" max="14084" width="25.85546875" customWidth="1"/>
    <col min="14085" max="14085" width="22.140625" customWidth="1"/>
    <col min="14086" max="14086" width="25.140625" customWidth="1"/>
    <col min="14087" max="14087" width="13.28515625" bestFit="1" customWidth="1"/>
    <col min="14088" max="14088" width="12.42578125" bestFit="1" customWidth="1"/>
    <col min="14089" max="14089" width="12.5703125" bestFit="1" customWidth="1"/>
    <col min="14090" max="14090" width="12.140625" bestFit="1" customWidth="1"/>
    <col min="14091" max="14091" width="12.42578125" bestFit="1" customWidth="1"/>
    <col min="14092" max="14092" width="14" bestFit="1" customWidth="1"/>
    <col min="14093" max="14093" width="11.42578125" bestFit="1" customWidth="1"/>
    <col min="14094" max="14094" width="13.28515625" bestFit="1" customWidth="1"/>
    <col min="14095" max="14095" width="12.42578125" bestFit="1" customWidth="1"/>
    <col min="14096" max="14096" width="9.5703125" bestFit="1" customWidth="1"/>
    <col min="14097" max="14097" width="13.28515625" bestFit="1" customWidth="1"/>
    <col min="14098" max="14098" width="12.42578125" bestFit="1" customWidth="1"/>
    <col min="14099" max="14099" width="9.5703125" bestFit="1" customWidth="1"/>
    <col min="14337" max="14337" width="3.7109375" customWidth="1"/>
    <col min="14338" max="14338" width="17.85546875" customWidth="1"/>
    <col min="14339" max="14339" width="9.5703125" bestFit="1" customWidth="1"/>
    <col min="14340" max="14340" width="25.85546875" customWidth="1"/>
    <col min="14341" max="14341" width="22.140625" customWidth="1"/>
    <col min="14342" max="14342" width="25.140625" customWidth="1"/>
    <col min="14343" max="14343" width="13.28515625" bestFit="1" customWidth="1"/>
    <col min="14344" max="14344" width="12.42578125" bestFit="1" customWidth="1"/>
    <col min="14345" max="14345" width="12.5703125" bestFit="1" customWidth="1"/>
    <col min="14346" max="14346" width="12.140625" bestFit="1" customWidth="1"/>
    <col min="14347" max="14347" width="12.42578125" bestFit="1" customWidth="1"/>
    <col min="14348" max="14348" width="14" bestFit="1" customWidth="1"/>
    <col min="14349" max="14349" width="11.42578125" bestFit="1" customWidth="1"/>
    <col min="14350" max="14350" width="13.28515625" bestFit="1" customWidth="1"/>
    <col min="14351" max="14351" width="12.42578125" bestFit="1" customWidth="1"/>
    <col min="14352" max="14352" width="9.5703125" bestFit="1" customWidth="1"/>
    <col min="14353" max="14353" width="13.28515625" bestFit="1" customWidth="1"/>
    <col min="14354" max="14354" width="12.42578125" bestFit="1" customWidth="1"/>
    <col min="14355" max="14355" width="9.5703125" bestFit="1" customWidth="1"/>
    <col min="14593" max="14593" width="3.7109375" customWidth="1"/>
    <col min="14594" max="14594" width="17.85546875" customWidth="1"/>
    <col min="14595" max="14595" width="9.5703125" bestFit="1" customWidth="1"/>
    <col min="14596" max="14596" width="25.85546875" customWidth="1"/>
    <col min="14597" max="14597" width="22.140625" customWidth="1"/>
    <col min="14598" max="14598" width="25.140625" customWidth="1"/>
    <col min="14599" max="14599" width="13.28515625" bestFit="1" customWidth="1"/>
    <col min="14600" max="14600" width="12.42578125" bestFit="1" customWidth="1"/>
    <col min="14601" max="14601" width="12.5703125" bestFit="1" customWidth="1"/>
    <col min="14602" max="14602" width="12.140625" bestFit="1" customWidth="1"/>
    <col min="14603" max="14603" width="12.42578125" bestFit="1" customWidth="1"/>
    <col min="14604" max="14604" width="14" bestFit="1" customWidth="1"/>
    <col min="14605" max="14605" width="11.42578125" bestFit="1" customWidth="1"/>
    <col min="14606" max="14606" width="13.28515625" bestFit="1" customWidth="1"/>
    <col min="14607" max="14607" width="12.42578125" bestFit="1" customWidth="1"/>
    <col min="14608" max="14608" width="9.5703125" bestFit="1" customWidth="1"/>
    <col min="14609" max="14609" width="13.28515625" bestFit="1" customWidth="1"/>
    <col min="14610" max="14610" width="12.42578125" bestFit="1" customWidth="1"/>
    <col min="14611" max="14611" width="9.5703125" bestFit="1" customWidth="1"/>
    <col min="14849" max="14849" width="3.7109375" customWidth="1"/>
    <col min="14850" max="14850" width="17.85546875" customWidth="1"/>
    <col min="14851" max="14851" width="9.5703125" bestFit="1" customWidth="1"/>
    <col min="14852" max="14852" width="25.85546875" customWidth="1"/>
    <col min="14853" max="14853" width="22.140625" customWidth="1"/>
    <col min="14854" max="14854" width="25.140625" customWidth="1"/>
    <col min="14855" max="14855" width="13.28515625" bestFit="1" customWidth="1"/>
    <col min="14856" max="14856" width="12.42578125" bestFit="1" customWidth="1"/>
    <col min="14857" max="14857" width="12.5703125" bestFit="1" customWidth="1"/>
    <col min="14858" max="14858" width="12.140625" bestFit="1" customWidth="1"/>
    <col min="14859" max="14859" width="12.42578125" bestFit="1" customWidth="1"/>
    <col min="14860" max="14860" width="14" bestFit="1" customWidth="1"/>
    <col min="14861" max="14861" width="11.42578125" bestFit="1" customWidth="1"/>
    <col min="14862" max="14862" width="13.28515625" bestFit="1" customWidth="1"/>
    <col min="14863" max="14863" width="12.42578125" bestFit="1" customWidth="1"/>
    <col min="14864" max="14864" width="9.5703125" bestFit="1" customWidth="1"/>
    <col min="14865" max="14865" width="13.28515625" bestFit="1" customWidth="1"/>
    <col min="14866" max="14866" width="12.42578125" bestFit="1" customWidth="1"/>
    <col min="14867" max="14867" width="9.5703125" bestFit="1" customWidth="1"/>
    <col min="15105" max="15105" width="3.7109375" customWidth="1"/>
    <col min="15106" max="15106" width="17.85546875" customWidth="1"/>
    <col min="15107" max="15107" width="9.5703125" bestFit="1" customWidth="1"/>
    <col min="15108" max="15108" width="25.85546875" customWidth="1"/>
    <col min="15109" max="15109" width="22.140625" customWidth="1"/>
    <col min="15110" max="15110" width="25.140625" customWidth="1"/>
    <col min="15111" max="15111" width="13.28515625" bestFit="1" customWidth="1"/>
    <col min="15112" max="15112" width="12.42578125" bestFit="1" customWidth="1"/>
    <col min="15113" max="15113" width="12.5703125" bestFit="1" customWidth="1"/>
    <col min="15114" max="15114" width="12.140625" bestFit="1" customWidth="1"/>
    <col min="15115" max="15115" width="12.42578125" bestFit="1" customWidth="1"/>
    <col min="15116" max="15116" width="14" bestFit="1" customWidth="1"/>
    <col min="15117" max="15117" width="11.42578125" bestFit="1" customWidth="1"/>
    <col min="15118" max="15118" width="13.28515625" bestFit="1" customWidth="1"/>
    <col min="15119" max="15119" width="12.42578125" bestFit="1" customWidth="1"/>
    <col min="15120" max="15120" width="9.5703125" bestFit="1" customWidth="1"/>
    <col min="15121" max="15121" width="13.28515625" bestFit="1" customWidth="1"/>
    <col min="15122" max="15122" width="12.42578125" bestFit="1" customWidth="1"/>
    <col min="15123" max="15123" width="9.5703125" bestFit="1" customWidth="1"/>
    <col min="15361" max="15361" width="3.7109375" customWidth="1"/>
    <col min="15362" max="15362" width="17.85546875" customWidth="1"/>
    <col min="15363" max="15363" width="9.5703125" bestFit="1" customWidth="1"/>
    <col min="15364" max="15364" width="25.85546875" customWidth="1"/>
    <col min="15365" max="15365" width="22.140625" customWidth="1"/>
    <col min="15366" max="15366" width="25.140625" customWidth="1"/>
    <col min="15367" max="15367" width="13.28515625" bestFit="1" customWidth="1"/>
    <col min="15368" max="15368" width="12.42578125" bestFit="1" customWidth="1"/>
    <col min="15369" max="15369" width="12.5703125" bestFit="1" customWidth="1"/>
    <col min="15370" max="15370" width="12.140625" bestFit="1" customWidth="1"/>
    <col min="15371" max="15371" width="12.42578125" bestFit="1" customWidth="1"/>
    <col min="15372" max="15372" width="14" bestFit="1" customWidth="1"/>
    <col min="15373" max="15373" width="11.42578125" bestFit="1" customWidth="1"/>
    <col min="15374" max="15374" width="13.28515625" bestFit="1" customWidth="1"/>
    <col min="15375" max="15375" width="12.42578125" bestFit="1" customWidth="1"/>
    <col min="15376" max="15376" width="9.5703125" bestFit="1" customWidth="1"/>
    <col min="15377" max="15377" width="13.28515625" bestFit="1" customWidth="1"/>
    <col min="15378" max="15378" width="12.42578125" bestFit="1" customWidth="1"/>
    <col min="15379" max="15379" width="9.5703125" bestFit="1" customWidth="1"/>
    <col min="15617" max="15617" width="3.7109375" customWidth="1"/>
    <col min="15618" max="15618" width="17.85546875" customWidth="1"/>
    <col min="15619" max="15619" width="9.5703125" bestFit="1" customWidth="1"/>
    <col min="15620" max="15620" width="25.85546875" customWidth="1"/>
    <col min="15621" max="15621" width="22.140625" customWidth="1"/>
    <col min="15622" max="15622" width="25.140625" customWidth="1"/>
    <col min="15623" max="15623" width="13.28515625" bestFit="1" customWidth="1"/>
    <col min="15624" max="15624" width="12.42578125" bestFit="1" customWidth="1"/>
    <col min="15625" max="15625" width="12.5703125" bestFit="1" customWidth="1"/>
    <col min="15626" max="15626" width="12.140625" bestFit="1" customWidth="1"/>
    <col min="15627" max="15627" width="12.42578125" bestFit="1" customWidth="1"/>
    <col min="15628" max="15628" width="14" bestFit="1" customWidth="1"/>
    <col min="15629" max="15629" width="11.42578125" bestFit="1" customWidth="1"/>
    <col min="15630" max="15630" width="13.28515625" bestFit="1" customWidth="1"/>
    <col min="15631" max="15631" width="12.42578125" bestFit="1" customWidth="1"/>
    <col min="15632" max="15632" width="9.5703125" bestFit="1" customWidth="1"/>
    <col min="15633" max="15633" width="13.28515625" bestFit="1" customWidth="1"/>
    <col min="15634" max="15634" width="12.42578125" bestFit="1" customWidth="1"/>
    <col min="15635" max="15635" width="9.5703125" bestFit="1" customWidth="1"/>
    <col min="15873" max="15873" width="3.7109375" customWidth="1"/>
    <col min="15874" max="15874" width="17.85546875" customWidth="1"/>
    <col min="15875" max="15875" width="9.5703125" bestFit="1" customWidth="1"/>
    <col min="15876" max="15876" width="25.85546875" customWidth="1"/>
    <col min="15877" max="15877" width="22.140625" customWidth="1"/>
    <col min="15878" max="15878" width="25.140625" customWidth="1"/>
    <col min="15879" max="15879" width="13.28515625" bestFit="1" customWidth="1"/>
    <col min="15880" max="15880" width="12.42578125" bestFit="1" customWidth="1"/>
    <col min="15881" max="15881" width="12.5703125" bestFit="1" customWidth="1"/>
    <col min="15882" max="15882" width="12.140625" bestFit="1" customWidth="1"/>
    <col min="15883" max="15883" width="12.42578125" bestFit="1" customWidth="1"/>
    <col min="15884" max="15884" width="14" bestFit="1" customWidth="1"/>
    <col min="15885" max="15885" width="11.42578125" bestFit="1" customWidth="1"/>
    <col min="15886" max="15886" width="13.28515625" bestFit="1" customWidth="1"/>
    <col min="15887" max="15887" width="12.42578125" bestFit="1" customWidth="1"/>
    <col min="15888" max="15888" width="9.5703125" bestFit="1" customWidth="1"/>
    <col min="15889" max="15889" width="13.28515625" bestFit="1" customWidth="1"/>
    <col min="15890" max="15890" width="12.42578125" bestFit="1" customWidth="1"/>
    <col min="15891" max="15891" width="9.5703125" bestFit="1" customWidth="1"/>
    <col min="16129" max="16129" width="3.7109375" customWidth="1"/>
    <col min="16130" max="16130" width="17.85546875" customWidth="1"/>
    <col min="16131" max="16131" width="9.5703125" bestFit="1" customWidth="1"/>
    <col min="16132" max="16132" width="25.85546875" customWidth="1"/>
    <col min="16133" max="16133" width="22.140625" customWidth="1"/>
    <col min="16134" max="16134" width="25.140625" customWidth="1"/>
    <col min="16135" max="16135" width="13.28515625" bestFit="1" customWidth="1"/>
    <col min="16136" max="16136" width="12.42578125" bestFit="1" customWidth="1"/>
    <col min="16137" max="16137" width="12.5703125" bestFit="1" customWidth="1"/>
    <col min="16138" max="16138" width="12.140625" bestFit="1" customWidth="1"/>
    <col min="16139" max="16139" width="12.42578125" bestFit="1" customWidth="1"/>
    <col min="16140" max="16140" width="14" bestFit="1" customWidth="1"/>
    <col min="16141" max="16141" width="11.42578125" bestFit="1" customWidth="1"/>
    <col min="16142" max="16142" width="13.28515625" bestFit="1" customWidth="1"/>
    <col min="16143" max="16143" width="12.42578125" bestFit="1" customWidth="1"/>
    <col min="16144" max="16144" width="9.5703125" bestFit="1" customWidth="1"/>
    <col min="16145" max="16145" width="13.28515625" bestFit="1" customWidth="1"/>
    <col min="16146" max="16146" width="12.42578125" bestFit="1" customWidth="1"/>
    <col min="16147" max="16147" width="9.5703125" bestFit="1" customWidth="1"/>
  </cols>
  <sheetData>
    <row r="1" spans="1:19" ht="34.5" customHeight="1" thickBot="1" x14ac:dyDescent="0.3">
      <c r="G1" s="129" t="s">
        <v>307</v>
      </c>
      <c r="H1" s="87">
        <v>875</v>
      </c>
      <c r="J1" s="129" t="s">
        <v>286</v>
      </c>
      <c r="K1" s="87"/>
      <c r="N1" s="78" t="s">
        <v>283</v>
      </c>
      <c r="O1" s="87">
        <v>875</v>
      </c>
      <c r="Q1" s="78" t="s">
        <v>285</v>
      </c>
      <c r="R1" s="87">
        <v>875</v>
      </c>
    </row>
    <row r="2" spans="1:19" s="109" customFormat="1" ht="59.25" customHeight="1" thickBot="1" x14ac:dyDescent="0.3">
      <c r="A2" s="595" t="s">
        <v>54</v>
      </c>
      <c r="B2" s="596"/>
      <c r="C2" s="85" t="s">
        <v>53</v>
      </c>
      <c r="D2" s="85" t="s">
        <v>55</v>
      </c>
      <c r="E2" s="85" t="s">
        <v>91</v>
      </c>
      <c r="F2" s="85" t="s">
        <v>58</v>
      </c>
      <c r="G2" s="81" t="s">
        <v>262</v>
      </c>
      <c r="H2" s="81" t="s">
        <v>263</v>
      </c>
      <c r="I2" s="105" t="s">
        <v>89</v>
      </c>
      <c r="J2" s="81" t="s">
        <v>262</v>
      </c>
      <c r="K2" s="81" t="s">
        <v>263</v>
      </c>
      <c r="L2" s="105" t="s">
        <v>90</v>
      </c>
      <c r="M2" s="106" t="s">
        <v>281</v>
      </c>
      <c r="N2" s="79" t="s">
        <v>262</v>
      </c>
      <c r="O2" s="80" t="s">
        <v>263</v>
      </c>
      <c r="P2" s="107">
        <v>2020</v>
      </c>
      <c r="Q2" s="83" t="s">
        <v>262</v>
      </c>
      <c r="R2" s="84" t="s">
        <v>263</v>
      </c>
      <c r="S2" s="108">
        <v>2021</v>
      </c>
    </row>
    <row r="3" spans="1:19" ht="30" x14ac:dyDescent="0.25">
      <c r="A3" s="600">
        <v>1</v>
      </c>
      <c r="B3" s="597" t="s">
        <v>0</v>
      </c>
      <c r="C3" s="163">
        <v>1</v>
      </c>
      <c r="D3" s="183" t="s">
        <v>13</v>
      </c>
      <c r="E3" s="90" t="s">
        <v>57</v>
      </c>
      <c r="F3" s="90" t="s">
        <v>56</v>
      </c>
      <c r="G3" s="184">
        <v>18930.29</v>
      </c>
      <c r="H3" s="95">
        <f>$H$1</f>
        <v>875</v>
      </c>
      <c r="I3" s="185">
        <f>G3/H3</f>
        <v>21.634617142857145</v>
      </c>
      <c r="J3" s="186"/>
      <c r="K3" s="95"/>
      <c r="L3" s="121" t="e">
        <f t="shared" ref="L3:L8" si="0">J3/K3</f>
        <v>#DIV/0!</v>
      </c>
      <c r="M3" s="125" t="e">
        <f>L3-I3</f>
        <v>#DIV/0!</v>
      </c>
      <c r="N3" s="187">
        <v>16730.29</v>
      </c>
      <c r="O3" s="70">
        <f>$O$1</f>
        <v>875</v>
      </c>
      <c r="P3" s="137">
        <f t="shared" ref="P3:P8" si="1">N3/O3</f>
        <v>19.120331428571429</v>
      </c>
      <c r="Q3" s="188">
        <v>16730.29</v>
      </c>
      <c r="R3" s="73">
        <f>$R$1</f>
        <v>875</v>
      </c>
      <c r="S3" s="143">
        <f>Q3/R3</f>
        <v>19.120331428571429</v>
      </c>
    </row>
    <row r="4" spans="1:19" ht="30" x14ac:dyDescent="0.25">
      <c r="A4" s="601"/>
      <c r="B4" s="598"/>
      <c r="C4" s="159">
        <v>2</v>
      </c>
      <c r="D4" s="165" t="s">
        <v>14</v>
      </c>
      <c r="E4" s="63" t="s">
        <v>57</v>
      </c>
      <c r="F4" s="63" t="s">
        <v>56</v>
      </c>
      <c r="G4" s="169">
        <v>33465</v>
      </c>
      <c r="H4" s="96">
        <f>$H$1</f>
        <v>875</v>
      </c>
      <c r="I4" s="174">
        <f t="shared" ref="I4:I18" si="2">G4/H4</f>
        <v>38.245714285714286</v>
      </c>
      <c r="J4" s="171"/>
      <c r="K4" s="96">
        <f>K1</f>
        <v>0</v>
      </c>
      <c r="L4" s="122" t="e">
        <f t="shared" si="0"/>
        <v>#DIV/0!</v>
      </c>
      <c r="M4" s="123" t="e">
        <f t="shared" ref="M4:M15" si="3">L4-I4</f>
        <v>#DIV/0!</v>
      </c>
      <c r="N4" s="189">
        <v>33465</v>
      </c>
      <c r="O4" s="71">
        <f>$O$1</f>
        <v>875</v>
      </c>
      <c r="P4" s="134">
        <f t="shared" si="1"/>
        <v>38.245714285714286</v>
      </c>
      <c r="Q4" s="190">
        <v>33465</v>
      </c>
      <c r="R4" s="74">
        <f>$R$1</f>
        <v>875</v>
      </c>
      <c r="S4" s="144">
        <f t="shared" ref="S4:S42" si="4">Q4/R4</f>
        <v>38.245714285714286</v>
      </c>
    </row>
    <row r="5" spans="1:19" ht="60" x14ac:dyDescent="0.25">
      <c r="A5" s="601"/>
      <c r="B5" s="598"/>
      <c r="C5" s="159">
        <v>3</v>
      </c>
      <c r="D5" s="166" t="s">
        <v>15</v>
      </c>
      <c r="E5" s="282" t="s">
        <v>57</v>
      </c>
      <c r="F5" s="282" t="s">
        <v>56</v>
      </c>
      <c r="G5" s="169">
        <v>35116.839999999997</v>
      </c>
      <c r="H5" s="96">
        <f>$H$1</f>
        <v>875</v>
      </c>
      <c r="I5" s="174">
        <f t="shared" si="2"/>
        <v>40.133531428571423</v>
      </c>
      <c r="J5" s="171"/>
      <c r="K5" s="96">
        <f>K1</f>
        <v>0</v>
      </c>
      <c r="L5" s="122" t="e">
        <f t="shared" si="0"/>
        <v>#DIV/0!</v>
      </c>
      <c r="M5" s="123" t="e">
        <f t="shared" si="3"/>
        <v>#DIV/0!</v>
      </c>
      <c r="N5" s="189">
        <v>35116.839999999997</v>
      </c>
      <c r="O5" s="71">
        <f>$O$1</f>
        <v>875</v>
      </c>
      <c r="P5" s="134">
        <f t="shared" si="1"/>
        <v>40.133531428571423</v>
      </c>
      <c r="Q5" s="190">
        <v>35116.839999999997</v>
      </c>
      <c r="R5" s="74">
        <f>$R$1</f>
        <v>875</v>
      </c>
      <c r="S5" s="144">
        <f t="shared" si="4"/>
        <v>40.133531428571423</v>
      </c>
    </row>
    <row r="6" spans="1:19" ht="30" x14ac:dyDescent="0.25">
      <c r="A6" s="601"/>
      <c r="B6" s="598"/>
      <c r="C6" s="593">
        <v>4</v>
      </c>
      <c r="D6" s="594" t="s">
        <v>16</v>
      </c>
      <c r="E6" s="63" t="s">
        <v>57</v>
      </c>
      <c r="F6" s="63" t="s">
        <v>56</v>
      </c>
      <c r="G6" s="169">
        <v>300</v>
      </c>
      <c r="H6" s="96">
        <f>$H$1</f>
        <v>875</v>
      </c>
      <c r="I6" s="174">
        <f t="shared" si="2"/>
        <v>0.34285714285714286</v>
      </c>
      <c r="J6" s="171"/>
      <c r="K6" s="96">
        <f>K1</f>
        <v>0</v>
      </c>
      <c r="L6" s="122" t="e">
        <f t="shared" si="0"/>
        <v>#DIV/0!</v>
      </c>
      <c r="M6" s="123" t="e">
        <f t="shared" si="3"/>
        <v>#DIV/0!</v>
      </c>
      <c r="N6" s="189">
        <v>300</v>
      </c>
      <c r="O6" s="71">
        <f>$O$1</f>
        <v>875</v>
      </c>
      <c r="P6" s="134">
        <f t="shared" si="1"/>
        <v>0.34285714285714286</v>
      </c>
      <c r="Q6" s="190">
        <v>300</v>
      </c>
      <c r="R6" s="74">
        <f>$R$1</f>
        <v>875</v>
      </c>
      <c r="S6" s="144">
        <f t="shared" si="4"/>
        <v>0.34285714285714286</v>
      </c>
    </row>
    <row r="7" spans="1:19" ht="30" x14ac:dyDescent="0.25">
      <c r="A7" s="601"/>
      <c r="B7" s="598"/>
      <c r="C7" s="593"/>
      <c r="D7" s="594"/>
      <c r="E7" s="63" t="s">
        <v>59</v>
      </c>
      <c r="F7" s="63" t="s">
        <v>94</v>
      </c>
      <c r="G7" s="169">
        <v>336600</v>
      </c>
      <c r="H7" s="191">
        <v>336600</v>
      </c>
      <c r="I7" s="167">
        <f t="shared" si="2"/>
        <v>1</v>
      </c>
      <c r="J7" s="192"/>
      <c r="K7" s="122"/>
      <c r="L7" s="122" t="e">
        <f t="shared" si="0"/>
        <v>#DIV/0!</v>
      </c>
      <c r="M7" s="123" t="e">
        <f t="shared" si="3"/>
        <v>#DIV/0!</v>
      </c>
      <c r="N7" s="189">
        <v>336600</v>
      </c>
      <c r="O7" s="134">
        <v>336600</v>
      </c>
      <c r="P7" s="151">
        <f t="shared" si="1"/>
        <v>1</v>
      </c>
      <c r="Q7" s="190">
        <v>336600</v>
      </c>
      <c r="R7" s="157">
        <v>336600</v>
      </c>
      <c r="S7" s="146">
        <f t="shared" si="4"/>
        <v>1</v>
      </c>
    </row>
    <row r="8" spans="1:19" ht="30" x14ac:dyDescent="0.25">
      <c r="A8" s="601"/>
      <c r="B8" s="598"/>
      <c r="C8" s="593">
        <v>5</v>
      </c>
      <c r="D8" s="594" t="s">
        <v>17</v>
      </c>
      <c r="E8" s="63" t="s">
        <v>57</v>
      </c>
      <c r="F8" s="63" t="s">
        <v>56</v>
      </c>
      <c r="G8" s="169">
        <v>24000</v>
      </c>
      <c r="H8" s="96">
        <f>$H$1</f>
        <v>875</v>
      </c>
      <c r="I8" s="174">
        <f t="shared" si="2"/>
        <v>27.428571428571427</v>
      </c>
      <c r="J8" s="193"/>
      <c r="K8" s="96">
        <f>K1</f>
        <v>0</v>
      </c>
      <c r="L8" s="171" t="e">
        <f t="shared" si="0"/>
        <v>#DIV/0!</v>
      </c>
      <c r="M8" s="123" t="e">
        <f t="shared" si="3"/>
        <v>#DIV/0!</v>
      </c>
      <c r="N8" s="189">
        <v>24000</v>
      </c>
      <c r="O8" s="71">
        <f>$O$1</f>
        <v>875</v>
      </c>
      <c r="P8" s="134">
        <f t="shared" si="1"/>
        <v>27.428571428571427</v>
      </c>
      <c r="Q8" s="190">
        <v>23400</v>
      </c>
      <c r="R8" s="74">
        <f>$R$1</f>
        <v>875</v>
      </c>
      <c r="S8" s="144">
        <f t="shared" si="4"/>
        <v>26.742857142857144</v>
      </c>
    </row>
    <row r="9" spans="1:19" ht="60" x14ac:dyDescent="0.25">
      <c r="A9" s="601"/>
      <c r="B9" s="598"/>
      <c r="C9" s="593"/>
      <c r="D9" s="594"/>
      <c r="E9" s="282" t="s">
        <v>60</v>
      </c>
      <c r="F9" s="63" t="s">
        <v>61</v>
      </c>
      <c r="G9" s="169">
        <v>27600</v>
      </c>
      <c r="H9" s="122">
        <v>24000</v>
      </c>
      <c r="I9" s="120">
        <f>(G9/H9)/100</f>
        <v>1.15E-2</v>
      </c>
      <c r="J9" s="192"/>
      <c r="K9" s="122"/>
      <c r="L9" s="120" t="e">
        <f>(J9/K9)/100</f>
        <v>#DIV/0!</v>
      </c>
      <c r="M9" s="124" t="e">
        <f t="shared" si="3"/>
        <v>#DIV/0!</v>
      </c>
      <c r="N9" s="172">
        <v>27700</v>
      </c>
      <c r="O9" s="134">
        <v>24000</v>
      </c>
      <c r="P9" s="134">
        <f>(N9/O9)</f>
        <v>1.1541666666666666</v>
      </c>
      <c r="Q9" s="173">
        <v>27800</v>
      </c>
      <c r="R9" s="157">
        <v>23400</v>
      </c>
      <c r="S9" s="144">
        <f t="shared" si="4"/>
        <v>1.188034188034188</v>
      </c>
    </row>
    <row r="10" spans="1:19" ht="30" x14ac:dyDescent="0.25">
      <c r="A10" s="601"/>
      <c r="B10" s="598"/>
      <c r="C10" s="159">
        <v>6</v>
      </c>
      <c r="D10" s="162" t="s">
        <v>18</v>
      </c>
      <c r="E10" s="282" t="s">
        <v>57</v>
      </c>
      <c r="F10" s="63" t="s">
        <v>56</v>
      </c>
      <c r="G10" s="169">
        <v>56050</v>
      </c>
      <c r="H10" s="96">
        <f>$H$1</f>
        <v>875</v>
      </c>
      <c r="I10" s="170">
        <f t="shared" si="2"/>
        <v>64.057142857142864</v>
      </c>
      <c r="J10" s="193"/>
      <c r="K10" s="96">
        <f>K1</f>
        <v>0</v>
      </c>
      <c r="L10" s="171" t="e">
        <f t="shared" ref="L10:L16" si="5">J10/K10</f>
        <v>#DIV/0!</v>
      </c>
      <c r="M10" s="123" t="e">
        <f t="shared" si="3"/>
        <v>#DIV/0!</v>
      </c>
      <c r="N10" s="189">
        <v>55250</v>
      </c>
      <c r="O10" s="71">
        <f>$O$1</f>
        <v>875</v>
      </c>
      <c r="P10" s="134">
        <f t="shared" ref="P10:P15" si="6">N10/O10</f>
        <v>63.142857142857146</v>
      </c>
      <c r="Q10" s="190">
        <v>55250</v>
      </c>
      <c r="R10" s="74">
        <f>$R$1</f>
        <v>875</v>
      </c>
      <c r="S10" s="144">
        <f t="shared" si="4"/>
        <v>63.142857142857146</v>
      </c>
    </row>
    <row r="11" spans="1:19" ht="30" x14ac:dyDescent="0.25">
      <c r="A11" s="601"/>
      <c r="B11" s="598"/>
      <c r="C11" s="593">
        <v>7</v>
      </c>
      <c r="D11" s="603" t="s">
        <v>19</v>
      </c>
      <c r="E11" s="63" t="s">
        <v>57</v>
      </c>
      <c r="F11" s="63" t="s">
        <v>56</v>
      </c>
      <c r="G11" s="169">
        <v>45724</v>
      </c>
      <c r="H11" s="96">
        <f>$H$1</f>
        <v>875</v>
      </c>
      <c r="I11" s="170">
        <f t="shared" si="2"/>
        <v>52.256</v>
      </c>
      <c r="J11" s="193"/>
      <c r="K11" s="96">
        <f>K1</f>
        <v>0</v>
      </c>
      <c r="L11" s="171" t="e">
        <f t="shared" si="5"/>
        <v>#DIV/0!</v>
      </c>
      <c r="M11" s="123" t="e">
        <f t="shared" si="3"/>
        <v>#DIV/0!</v>
      </c>
      <c r="N11" s="189">
        <v>45724</v>
      </c>
      <c r="O11" s="71">
        <f>$O$1</f>
        <v>875</v>
      </c>
      <c r="P11" s="134">
        <f t="shared" si="6"/>
        <v>52.256</v>
      </c>
      <c r="Q11" s="190">
        <v>45724</v>
      </c>
      <c r="R11" s="74">
        <f>$R$1</f>
        <v>875</v>
      </c>
      <c r="S11" s="144">
        <f t="shared" si="4"/>
        <v>52.256</v>
      </c>
    </row>
    <row r="12" spans="1:19" ht="45" x14ac:dyDescent="0.25">
      <c r="A12" s="601"/>
      <c r="B12" s="598"/>
      <c r="C12" s="593"/>
      <c r="D12" s="603"/>
      <c r="E12" s="282" t="s">
        <v>64</v>
      </c>
      <c r="F12" s="63" t="s">
        <v>65</v>
      </c>
      <c r="G12" s="169">
        <v>45724</v>
      </c>
      <c r="H12" s="96">
        <v>550</v>
      </c>
      <c r="I12" s="170">
        <f t="shared" si="2"/>
        <v>83.13454545454546</v>
      </c>
      <c r="J12" s="193"/>
      <c r="K12" s="96"/>
      <c r="L12" s="171" t="e">
        <f t="shared" si="5"/>
        <v>#DIV/0!</v>
      </c>
      <c r="M12" s="123" t="e">
        <f t="shared" si="3"/>
        <v>#DIV/0!</v>
      </c>
      <c r="N12" s="172">
        <v>45724</v>
      </c>
      <c r="O12" s="71">
        <v>550</v>
      </c>
      <c r="P12" s="134">
        <f t="shared" si="6"/>
        <v>83.13454545454546</v>
      </c>
      <c r="Q12" s="173">
        <v>45724</v>
      </c>
      <c r="R12" s="74">
        <v>550</v>
      </c>
      <c r="S12" s="144">
        <f t="shared" si="4"/>
        <v>83.13454545454546</v>
      </c>
    </row>
    <row r="13" spans="1:19" ht="30" x14ac:dyDescent="0.25">
      <c r="A13" s="601"/>
      <c r="B13" s="598"/>
      <c r="C13" s="593">
        <v>8</v>
      </c>
      <c r="D13" s="594" t="s">
        <v>20</v>
      </c>
      <c r="E13" s="282" t="s">
        <v>57</v>
      </c>
      <c r="F13" s="63" t="s">
        <v>56</v>
      </c>
      <c r="G13" s="169">
        <v>0</v>
      </c>
      <c r="H13" s="96">
        <f>$H$1</f>
        <v>875</v>
      </c>
      <c r="I13" s="170">
        <f t="shared" si="2"/>
        <v>0</v>
      </c>
      <c r="J13" s="193"/>
      <c r="K13" s="96">
        <f>K1</f>
        <v>0</v>
      </c>
      <c r="L13" s="171" t="e">
        <f t="shared" si="5"/>
        <v>#DIV/0!</v>
      </c>
      <c r="M13" s="123" t="e">
        <f t="shared" si="3"/>
        <v>#DIV/0!</v>
      </c>
      <c r="N13" s="172">
        <v>0</v>
      </c>
      <c r="O13" s="71">
        <f>$O$1</f>
        <v>875</v>
      </c>
      <c r="P13" s="134">
        <f t="shared" si="6"/>
        <v>0</v>
      </c>
      <c r="Q13" s="173">
        <v>0</v>
      </c>
      <c r="R13" s="74">
        <f>$R$1</f>
        <v>875</v>
      </c>
      <c r="S13" s="144">
        <f t="shared" si="4"/>
        <v>0</v>
      </c>
    </row>
    <row r="14" spans="1:19" ht="30" x14ac:dyDescent="0.25">
      <c r="A14" s="601"/>
      <c r="B14" s="598"/>
      <c r="C14" s="593"/>
      <c r="D14" s="594"/>
      <c r="E14" s="63" t="s">
        <v>287</v>
      </c>
      <c r="F14" s="63" t="s">
        <v>288</v>
      </c>
      <c r="G14" s="169">
        <v>0</v>
      </c>
      <c r="H14" s="96">
        <v>7</v>
      </c>
      <c r="I14" s="170">
        <f t="shared" si="2"/>
        <v>0</v>
      </c>
      <c r="J14" s="193"/>
      <c r="K14" s="96"/>
      <c r="L14" s="171" t="e">
        <f t="shared" si="5"/>
        <v>#DIV/0!</v>
      </c>
      <c r="M14" s="123" t="e">
        <f t="shared" si="3"/>
        <v>#DIV/0!</v>
      </c>
      <c r="N14" s="172">
        <v>0</v>
      </c>
      <c r="O14" s="71">
        <v>7</v>
      </c>
      <c r="P14" s="134">
        <f t="shared" si="6"/>
        <v>0</v>
      </c>
      <c r="Q14" s="173">
        <v>0</v>
      </c>
      <c r="R14" s="74">
        <v>7</v>
      </c>
      <c r="S14" s="144">
        <f t="shared" si="4"/>
        <v>0</v>
      </c>
    </row>
    <row r="15" spans="1:19" ht="27" customHeight="1" x14ac:dyDescent="0.25">
      <c r="A15" s="601"/>
      <c r="B15" s="598"/>
      <c r="C15" s="593">
        <v>11</v>
      </c>
      <c r="D15" s="605" t="s">
        <v>21</v>
      </c>
      <c r="E15" s="282" t="s">
        <v>57</v>
      </c>
      <c r="F15" s="63" t="s">
        <v>56</v>
      </c>
      <c r="G15" s="169">
        <v>5779.32</v>
      </c>
      <c r="H15" s="96">
        <f>$H$1</f>
        <v>875</v>
      </c>
      <c r="I15" s="170">
        <f t="shared" si="2"/>
        <v>6.6049371428571426</v>
      </c>
      <c r="J15" s="193"/>
      <c r="K15" s="96">
        <f>K1</f>
        <v>0</v>
      </c>
      <c r="L15" s="171" t="e">
        <f t="shared" si="5"/>
        <v>#DIV/0!</v>
      </c>
      <c r="M15" s="123" t="e">
        <f t="shared" si="3"/>
        <v>#DIV/0!</v>
      </c>
      <c r="N15" s="189">
        <v>5779.32</v>
      </c>
      <c r="O15" s="71">
        <f>$O$1</f>
        <v>875</v>
      </c>
      <c r="P15" s="134">
        <f t="shared" si="6"/>
        <v>6.6049371428571426</v>
      </c>
      <c r="Q15" s="190">
        <v>5779.32</v>
      </c>
      <c r="R15" s="74">
        <f>$R$1</f>
        <v>875</v>
      </c>
      <c r="S15" s="144">
        <f t="shared" si="4"/>
        <v>6.6049371428571426</v>
      </c>
    </row>
    <row r="16" spans="1:19" ht="30.75" thickBot="1" x14ac:dyDescent="0.3">
      <c r="A16" s="602"/>
      <c r="B16" s="599"/>
      <c r="C16" s="608"/>
      <c r="D16" s="606"/>
      <c r="E16" s="67" t="s">
        <v>66</v>
      </c>
      <c r="F16" s="67" t="s">
        <v>67</v>
      </c>
      <c r="G16" s="194">
        <v>0</v>
      </c>
      <c r="H16" s="130">
        <v>0</v>
      </c>
      <c r="I16" s="195">
        <v>0</v>
      </c>
      <c r="J16" s="196"/>
      <c r="K16" s="98"/>
      <c r="L16" s="197" t="e">
        <f t="shared" si="5"/>
        <v>#DIV/0!</v>
      </c>
      <c r="M16" s="150" t="e">
        <f>L16-I16</f>
        <v>#DIV/0!</v>
      </c>
      <c r="N16" s="198">
        <v>0</v>
      </c>
      <c r="O16" s="135">
        <v>0</v>
      </c>
      <c r="P16" s="135">
        <v>0</v>
      </c>
      <c r="Q16" s="199">
        <v>0</v>
      </c>
      <c r="R16" s="168">
        <v>0</v>
      </c>
      <c r="S16" s="145">
        <v>0</v>
      </c>
    </row>
    <row r="17" spans="1:19" ht="15.75" thickBot="1" x14ac:dyDescent="0.3">
      <c r="A17" s="64"/>
      <c r="B17" s="64"/>
      <c r="C17" s="65"/>
      <c r="D17" s="64"/>
      <c r="E17" s="66"/>
      <c r="F17" s="64"/>
      <c r="G17" s="200"/>
      <c r="H17" s="100"/>
      <c r="I17" s="101"/>
      <c r="J17" s="101"/>
      <c r="K17" s="101"/>
      <c r="L17" s="100"/>
      <c r="M17" s="101"/>
      <c r="N17" s="201"/>
      <c r="P17" s="140"/>
      <c r="Q17" s="201"/>
      <c r="S17" s="88"/>
    </row>
    <row r="18" spans="1:19" ht="30.75" thickBot="1" x14ac:dyDescent="0.3">
      <c r="A18" s="600">
        <v>3</v>
      </c>
      <c r="B18" s="597" t="s">
        <v>1</v>
      </c>
      <c r="C18" s="607">
        <v>1</v>
      </c>
      <c r="D18" s="604" t="s">
        <v>22</v>
      </c>
      <c r="E18" s="284" t="s">
        <v>57</v>
      </c>
      <c r="F18" s="90" t="s">
        <v>56</v>
      </c>
      <c r="G18" s="184">
        <v>1730</v>
      </c>
      <c r="H18" s="95">
        <f>$H$1</f>
        <v>875</v>
      </c>
      <c r="I18" s="185">
        <f t="shared" si="2"/>
        <v>1.9771428571428571</v>
      </c>
      <c r="J18" s="186"/>
      <c r="K18" s="95">
        <f>K1</f>
        <v>0</v>
      </c>
      <c r="L18" s="121" t="e">
        <f>J18/K18</f>
        <v>#DIV/0!</v>
      </c>
      <c r="M18" s="125" t="e">
        <f>L18-I18</f>
        <v>#DIV/0!</v>
      </c>
      <c r="N18" s="187">
        <v>1730</v>
      </c>
      <c r="O18" s="70">
        <f>$O$1</f>
        <v>875</v>
      </c>
      <c r="P18" s="137">
        <f>N18/O18</f>
        <v>1.9771428571428571</v>
      </c>
      <c r="Q18" s="188">
        <v>1730</v>
      </c>
      <c r="R18" s="73">
        <f>$R$1</f>
        <v>875</v>
      </c>
      <c r="S18" s="143">
        <f t="shared" si="4"/>
        <v>1.9771428571428571</v>
      </c>
    </row>
    <row r="19" spans="1:19" ht="21" customHeight="1" x14ac:dyDescent="0.25">
      <c r="A19" s="601"/>
      <c r="B19" s="598"/>
      <c r="C19" s="593"/>
      <c r="D19" s="603"/>
      <c r="E19" s="63" t="s">
        <v>68</v>
      </c>
      <c r="F19" s="63" t="s">
        <v>69</v>
      </c>
      <c r="G19" s="202">
        <v>2</v>
      </c>
      <c r="H19" s="96"/>
      <c r="I19" s="285">
        <f>+G19</f>
        <v>2</v>
      </c>
      <c r="J19" s="97"/>
      <c r="K19" s="97"/>
      <c r="L19" s="121" t="e">
        <f>J19/K19</f>
        <v>#DIV/0!</v>
      </c>
      <c r="M19" s="154" t="e">
        <f>L19-I19</f>
        <v>#DIV/0!</v>
      </c>
      <c r="N19" s="203">
        <v>2</v>
      </c>
      <c r="O19" s="204"/>
      <c r="P19" s="204">
        <f>+N19</f>
        <v>2</v>
      </c>
      <c r="Q19" s="205">
        <v>2</v>
      </c>
      <c r="R19" s="74"/>
      <c r="S19" s="232">
        <f>+Q19</f>
        <v>2</v>
      </c>
    </row>
    <row r="20" spans="1:19" ht="45" x14ac:dyDescent="0.25">
      <c r="A20" s="601"/>
      <c r="B20" s="598"/>
      <c r="C20" s="593"/>
      <c r="D20" s="603"/>
      <c r="E20" s="282" t="s">
        <v>71</v>
      </c>
      <c r="F20" s="63" t="s">
        <v>70</v>
      </c>
      <c r="G20" s="206">
        <v>30</v>
      </c>
      <c r="H20" s="96">
        <v>1260</v>
      </c>
      <c r="I20" s="120">
        <f>G20/H20</f>
        <v>2.3809523809523808E-2</v>
      </c>
      <c r="J20" s="207"/>
      <c r="K20" s="96">
        <f>K1</f>
        <v>0</v>
      </c>
      <c r="L20" s="120" t="e">
        <f>J20/K20</f>
        <v>#DIV/0!</v>
      </c>
      <c r="M20" s="124" t="e">
        <f>L20-I20</f>
        <v>#DIV/0!</v>
      </c>
      <c r="N20" s="208">
        <v>30</v>
      </c>
      <c r="O20" s="71">
        <v>1260</v>
      </c>
      <c r="P20" s="151">
        <f>N20/O20</f>
        <v>2.3809523809523808E-2</v>
      </c>
      <c r="Q20" s="205">
        <v>30</v>
      </c>
      <c r="R20" s="74">
        <v>1260</v>
      </c>
      <c r="S20" s="146">
        <f t="shared" si="4"/>
        <v>2.3809523809523808E-2</v>
      </c>
    </row>
    <row r="21" spans="1:19" ht="30.75" thickBot="1" x14ac:dyDescent="0.3">
      <c r="A21" s="601"/>
      <c r="B21" s="598"/>
      <c r="C21" s="593">
        <v>2</v>
      </c>
      <c r="D21" s="594" t="s">
        <v>23</v>
      </c>
      <c r="E21" s="282" t="s">
        <v>57</v>
      </c>
      <c r="F21" s="63" t="s">
        <v>56</v>
      </c>
      <c r="G21" s="169">
        <v>0</v>
      </c>
      <c r="H21" s="96">
        <f>$H$1</f>
        <v>875</v>
      </c>
      <c r="I21" s="174">
        <f>G21/H21</f>
        <v>0</v>
      </c>
      <c r="J21" s="193"/>
      <c r="K21" s="96">
        <f>K1</f>
        <v>0</v>
      </c>
      <c r="L21" s="127" t="e">
        <f>J21/K21</f>
        <v>#DIV/0!</v>
      </c>
      <c r="M21" s="123" t="e">
        <f>L21-I21</f>
        <v>#DIV/0!</v>
      </c>
      <c r="N21" s="175">
        <v>0</v>
      </c>
      <c r="O21" s="71">
        <f>$O$1</f>
        <v>875</v>
      </c>
      <c r="P21" s="134">
        <f>N21/O21</f>
        <v>0</v>
      </c>
      <c r="Q21" s="173">
        <v>0</v>
      </c>
      <c r="R21" s="74">
        <f>$R$1</f>
        <v>875</v>
      </c>
      <c r="S21" s="144">
        <f t="shared" si="4"/>
        <v>0</v>
      </c>
    </row>
    <row r="22" spans="1:19" ht="30.75" thickBot="1" x14ac:dyDescent="0.3">
      <c r="A22" s="602"/>
      <c r="B22" s="599"/>
      <c r="C22" s="608"/>
      <c r="D22" s="610"/>
      <c r="E22" s="283" t="s">
        <v>289</v>
      </c>
      <c r="F22" s="67" t="s">
        <v>290</v>
      </c>
      <c r="G22" s="176">
        <v>0</v>
      </c>
      <c r="H22" s="98"/>
      <c r="I22" s="286">
        <f>+G22</f>
        <v>0</v>
      </c>
      <c r="J22" s="99"/>
      <c r="K22" s="99"/>
      <c r="L22" s="121" t="e">
        <f>J22/K22</f>
        <v>#DIV/0!</v>
      </c>
      <c r="M22" s="177" t="e">
        <f>L22-I22</f>
        <v>#DIV/0!</v>
      </c>
      <c r="N22" s="178">
        <v>0</v>
      </c>
      <c r="O22" s="179"/>
      <c r="P22" s="179">
        <f>+N22</f>
        <v>0</v>
      </c>
      <c r="Q22" s="180">
        <v>0</v>
      </c>
      <c r="R22" s="181"/>
      <c r="S22" s="182">
        <f>+Q22</f>
        <v>0</v>
      </c>
    </row>
    <row r="23" spans="1:19" s="64" customFormat="1" ht="15.75" thickBot="1" x14ac:dyDescent="0.3">
      <c r="C23" s="65"/>
      <c r="E23" s="66"/>
      <c r="F23" s="66"/>
      <c r="G23" s="200"/>
      <c r="H23" s="100"/>
      <c r="I23" s="101"/>
      <c r="J23" s="101"/>
      <c r="K23" s="101"/>
      <c r="L23" s="100"/>
      <c r="M23" s="101"/>
      <c r="N23" s="200"/>
      <c r="P23" s="141"/>
      <c r="Q23" s="209"/>
      <c r="S23" s="86"/>
    </row>
    <row r="24" spans="1:19" ht="30" x14ac:dyDescent="0.25">
      <c r="A24" s="600">
        <v>4</v>
      </c>
      <c r="B24" s="597" t="s">
        <v>2</v>
      </c>
      <c r="C24" s="607">
        <v>1</v>
      </c>
      <c r="D24" s="609" t="s">
        <v>24</v>
      </c>
      <c r="E24" s="284" t="s">
        <v>57</v>
      </c>
      <c r="F24" s="90" t="s">
        <v>56</v>
      </c>
      <c r="G24" s="210">
        <v>16150</v>
      </c>
      <c r="H24" s="95">
        <f>$H$1</f>
        <v>875</v>
      </c>
      <c r="I24" s="211">
        <f>G24/H24</f>
        <v>18.457142857142856</v>
      </c>
      <c r="J24" s="212"/>
      <c r="K24" s="95">
        <f>K1</f>
        <v>0</v>
      </c>
      <c r="L24" s="128" t="e">
        <f>J24/K24</f>
        <v>#DIV/0!</v>
      </c>
      <c r="M24" s="125" t="e">
        <f>L24-I24</f>
        <v>#DIV/0!</v>
      </c>
      <c r="N24" s="187">
        <v>16150</v>
      </c>
      <c r="O24" s="70">
        <f>$O$1</f>
        <v>875</v>
      </c>
      <c r="P24" s="137">
        <f>N24/O24</f>
        <v>18.457142857142856</v>
      </c>
      <c r="Q24" s="188">
        <v>16150</v>
      </c>
      <c r="R24" s="73">
        <f>$R$1</f>
        <v>875</v>
      </c>
      <c r="S24" s="143">
        <f t="shared" si="4"/>
        <v>18.457142857142856</v>
      </c>
    </row>
    <row r="25" spans="1:19" ht="30" x14ac:dyDescent="0.25">
      <c r="A25" s="601"/>
      <c r="B25" s="598"/>
      <c r="C25" s="593"/>
      <c r="D25" s="605"/>
      <c r="E25" s="282" t="s">
        <v>72</v>
      </c>
      <c r="F25" s="63" t="s">
        <v>73</v>
      </c>
      <c r="G25" s="192">
        <v>16150</v>
      </c>
      <c r="H25" s="96">
        <v>15</v>
      </c>
      <c r="I25" s="170">
        <f>G25/H25</f>
        <v>1076.6666666666667</v>
      </c>
      <c r="J25" s="193"/>
      <c r="K25" s="96">
        <f>K1</f>
        <v>0</v>
      </c>
      <c r="L25" s="127" t="e">
        <f>J25/K25</f>
        <v>#DIV/0!</v>
      </c>
      <c r="M25" s="123" t="e">
        <f>L25-I25</f>
        <v>#DIV/0!</v>
      </c>
      <c r="N25" s="189">
        <v>16150</v>
      </c>
      <c r="O25" s="71">
        <v>15</v>
      </c>
      <c r="P25" s="134">
        <f>N25/O25</f>
        <v>1076.6666666666667</v>
      </c>
      <c r="Q25" s="190">
        <v>16150</v>
      </c>
      <c r="R25" s="74">
        <v>15</v>
      </c>
      <c r="S25" s="144">
        <f t="shared" si="4"/>
        <v>1076.6666666666667</v>
      </c>
    </row>
    <row r="26" spans="1:19" ht="30" x14ac:dyDescent="0.25">
      <c r="A26" s="601"/>
      <c r="B26" s="598"/>
      <c r="C26" s="593">
        <v>2</v>
      </c>
      <c r="D26" s="594" t="s">
        <v>25</v>
      </c>
      <c r="E26" s="282" t="s">
        <v>57</v>
      </c>
      <c r="F26" s="63" t="s">
        <v>56</v>
      </c>
      <c r="G26" s="192">
        <v>22950</v>
      </c>
      <c r="H26" s="96">
        <f>$H$1</f>
        <v>875</v>
      </c>
      <c r="I26" s="170">
        <f t="shared" ref="I26:I31" si="7">G26/H26</f>
        <v>26.228571428571428</v>
      </c>
      <c r="J26" s="193"/>
      <c r="K26" s="96">
        <f>K1</f>
        <v>0</v>
      </c>
      <c r="L26" s="127" t="e">
        <f>J26/K26</f>
        <v>#DIV/0!</v>
      </c>
      <c r="M26" s="123" t="e">
        <f>L26-I26</f>
        <v>#DIV/0!</v>
      </c>
      <c r="N26" s="189">
        <v>22950</v>
      </c>
      <c r="O26" s="71">
        <f>$O$1</f>
        <v>875</v>
      </c>
      <c r="P26" s="134">
        <f t="shared" ref="P26:P31" si="8">N26/O26</f>
        <v>26.228571428571428</v>
      </c>
      <c r="Q26" s="190">
        <v>22950</v>
      </c>
      <c r="R26" s="74">
        <f>$R$1</f>
        <v>875</v>
      </c>
      <c r="S26" s="144">
        <f t="shared" si="4"/>
        <v>26.228571428571428</v>
      </c>
    </row>
    <row r="27" spans="1:19" ht="45" x14ac:dyDescent="0.25">
      <c r="A27" s="601"/>
      <c r="B27" s="598"/>
      <c r="C27" s="593"/>
      <c r="D27" s="594"/>
      <c r="E27" s="282" t="s">
        <v>74</v>
      </c>
      <c r="F27" s="63" t="s">
        <v>75</v>
      </c>
      <c r="G27" s="192">
        <v>22950</v>
      </c>
      <c r="H27" s="96">
        <v>42</v>
      </c>
      <c r="I27" s="170">
        <f t="shared" si="7"/>
        <v>546.42857142857144</v>
      </c>
      <c r="J27" s="193"/>
      <c r="K27" s="96"/>
      <c r="L27" s="127" t="e">
        <f>J27/K27</f>
        <v>#DIV/0!</v>
      </c>
      <c r="M27" s="123" t="e">
        <f>L27-I27</f>
        <v>#DIV/0!</v>
      </c>
      <c r="N27" s="172">
        <v>22950</v>
      </c>
      <c r="O27" s="71">
        <v>42</v>
      </c>
      <c r="P27" s="134">
        <f t="shared" si="8"/>
        <v>546.42857142857144</v>
      </c>
      <c r="Q27" s="173">
        <v>22950</v>
      </c>
      <c r="R27" s="74">
        <v>42</v>
      </c>
      <c r="S27" s="144">
        <f t="shared" si="4"/>
        <v>546.42857142857144</v>
      </c>
    </row>
    <row r="28" spans="1:19" ht="30" x14ac:dyDescent="0.25">
      <c r="A28" s="601"/>
      <c r="B28" s="598"/>
      <c r="C28" s="159">
        <v>4</v>
      </c>
      <c r="D28" s="165" t="s">
        <v>291</v>
      </c>
      <c r="E28" s="282" t="s">
        <v>57</v>
      </c>
      <c r="F28" s="63" t="s">
        <v>56</v>
      </c>
      <c r="G28" s="192">
        <v>0</v>
      </c>
      <c r="H28" s="96">
        <f>H1</f>
        <v>875</v>
      </c>
      <c r="I28" s="170">
        <f t="shared" si="7"/>
        <v>0</v>
      </c>
      <c r="J28" s="193"/>
      <c r="K28" s="96">
        <f>K1</f>
        <v>0</v>
      </c>
      <c r="L28" s="127" t="e">
        <f t="shared" ref="L28:L33" si="9">J28/K28</f>
        <v>#DIV/0!</v>
      </c>
      <c r="M28" s="123" t="e">
        <f t="shared" ref="M28:M33" si="10">L28-I28</f>
        <v>#DIV/0!</v>
      </c>
      <c r="N28" s="172">
        <v>0</v>
      </c>
      <c r="O28" s="71">
        <f>O1</f>
        <v>875</v>
      </c>
      <c r="P28" s="134">
        <f t="shared" si="8"/>
        <v>0</v>
      </c>
      <c r="Q28" s="173">
        <v>0</v>
      </c>
      <c r="R28" s="74">
        <f>$R$1</f>
        <v>875</v>
      </c>
      <c r="S28" s="144">
        <f t="shared" si="4"/>
        <v>0</v>
      </c>
    </row>
    <row r="29" spans="1:19" ht="31.5" customHeight="1" x14ac:dyDescent="0.25">
      <c r="A29" s="601"/>
      <c r="B29" s="598"/>
      <c r="C29" s="593">
        <v>6</v>
      </c>
      <c r="D29" s="594" t="s">
        <v>26</v>
      </c>
      <c r="E29" s="282" t="s">
        <v>57</v>
      </c>
      <c r="F29" s="63" t="s">
        <v>56</v>
      </c>
      <c r="G29" s="192">
        <v>23650</v>
      </c>
      <c r="H29" s="96">
        <f>H1</f>
        <v>875</v>
      </c>
      <c r="I29" s="170">
        <f t="shared" si="7"/>
        <v>27.028571428571428</v>
      </c>
      <c r="J29" s="193"/>
      <c r="K29" s="96">
        <f>K1</f>
        <v>0</v>
      </c>
      <c r="L29" s="127" t="e">
        <f t="shared" si="9"/>
        <v>#DIV/0!</v>
      </c>
      <c r="M29" s="123" t="e">
        <f t="shared" si="10"/>
        <v>#DIV/0!</v>
      </c>
      <c r="N29" s="189">
        <v>23650</v>
      </c>
      <c r="O29" s="71">
        <f>O1</f>
        <v>875</v>
      </c>
      <c r="P29" s="134">
        <f t="shared" si="8"/>
        <v>27.028571428571428</v>
      </c>
      <c r="Q29" s="190">
        <v>23650</v>
      </c>
      <c r="R29" s="74">
        <f>$R$1</f>
        <v>875</v>
      </c>
      <c r="S29" s="144">
        <f t="shared" si="4"/>
        <v>27.028571428571428</v>
      </c>
    </row>
    <row r="30" spans="1:19" ht="33" customHeight="1" x14ac:dyDescent="0.25">
      <c r="A30" s="601"/>
      <c r="B30" s="598"/>
      <c r="C30" s="593"/>
      <c r="D30" s="594"/>
      <c r="E30" s="282" t="s">
        <v>76</v>
      </c>
      <c r="F30" s="63" t="s">
        <v>77</v>
      </c>
      <c r="G30" s="192">
        <v>19100</v>
      </c>
      <c r="H30" s="213">
        <v>4700</v>
      </c>
      <c r="I30" s="170">
        <f t="shared" si="7"/>
        <v>4.0638297872340425</v>
      </c>
      <c r="J30" s="193"/>
      <c r="K30" s="96"/>
      <c r="L30" s="127" t="e">
        <f t="shared" si="9"/>
        <v>#DIV/0!</v>
      </c>
      <c r="M30" s="123" t="e">
        <f t="shared" si="10"/>
        <v>#DIV/0!</v>
      </c>
      <c r="N30" s="172">
        <v>19100</v>
      </c>
      <c r="O30" s="214">
        <v>4730</v>
      </c>
      <c r="P30" s="134">
        <f t="shared" si="8"/>
        <v>4.0380549682875264</v>
      </c>
      <c r="Q30" s="173">
        <v>19100</v>
      </c>
      <c r="R30" s="215">
        <v>4750</v>
      </c>
      <c r="S30" s="144">
        <f t="shared" si="4"/>
        <v>4.0210526315789474</v>
      </c>
    </row>
    <row r="31" spans="1:19" ht="45.75" thickBot="1" x14ac:dyDescent="0.3">
      <c r="A31" s="602"/>
      <c r="B31" s="599"/>
      <c r="C31" s="608"/>
      <c r="D31" s="610"/>
      <c r="E31" s="283" t="s">
        <v>78</v>
      </c>
      <c r="F31" s="67" t="s">
        <v>79</v>
      </c>
      <c r="G31" s="194">
        <v>6500</v>
      </c>
      <c r="H31" s="98">
        <v>5</v>
      </c>
      <c r="I31" s="195">
        <f t="shared" si="7"/>
        <v>1300</v>
      </c>
      <c r="J31" s="196"/>
      <c r="K31" s="98"/>
      <c r="L31" s="153" t="e">
        <f t="shared" si="9"/>
        <v>#DIV/0!</v>
      </c>
      <c r="M31" s="150" t="e">
        <f t="shared" si="10"/>
        <v>#DIV/0!</v>
      </c>
      <c r="N31" s="198">
        <v>6500</v>
      </c>
      <c r="O31" s="72">
        <v>5</v>
      </c>
      <c r="P31" s="135">
        <f t="shared" si="8"/>
        <v>1300</v>
      </c>
      <c r="Q31" s="199">
        <v>6500</v>
      </c>
      <c r="R31" s="75">
        <v>5</v>
      </c>
      <c r="S31" s="145">
        <f t="shared" si="4"/>
        <v>1300</v>
      </c>
    </row>
    <row r="32" spans="1:19" s="64" customFormat="1" ht="15.75" thickBot="1" x14ac:dyDescent="0.3">
      <c r="C32" s="65"/>
      <c r="E32" s="216"/>
      <c r="G32" s="217"/>
      <c r="H32" s="100"/>
      <c r="I32" s="101"/>
      <c r="J32" s="101"/>
      <c r="K32" s="101"/>
      <c r="L32" s="100"/>
      <c r="M32" s="101"/>
      <c r="N32" s="200"/>
      <c r="P32" s="141"/>
      <c r="Q32" s="209"/>
      <c r="S32" s="86"/>
    </row>
    <row r="33" spans="1:20" ht="30" x14ac:dyDescent="0.25">
      <c r="A33" s="600">
        <v>5</v>
      </c>
      <c r="B33" s="597" t="s">
        <v>3</v>
      </c>
      <c r="C33" s="163">
        <v>1</v>
      </c>
      <c r="D33" s="90" t="s">
        <v>27</v>
      </c>
      <c r="E33" s="284" t="s">
        <v>57</v>
      </c>
      <c r="F33" s="90" t="s">
        <v>56</v>
      </c>
      <c r="G33" s="184">
        <v>0</v>
      </c>
      <c r="H33" s="95">
        <f>$H$1</f>
        <v>875</v>
      </c>
      <c r="I33" s="211">
        <f>G33/H33</f>
        <v>0</v>
      </c>
      <c r="J33" s="212"/>
      <c r="K33" s="95">
        <f>K1</f>
        <v>0</v>
      </c>
      <c r="L33" s="128" t="e">
        <f t="shared" si="9"/>
        <v>#DIV/0!</v>
      </c>
      <c r="M33" s="125" t="e">
        <f t="shared" si="10"/>
        <v>#DIV/0!</v>
      </c>
      <c r="N33" s="218">
        <v>0</v>
      </c>
      <c r="O33" s="70">
        <f>$O$1</f>
        <v>875</v>
      </c>
      <c r="P33" s="137">
        <f>N33/O33</f>
        <v>0</v>
      </c>
      <c r="Q33" s="219">
        <v>0</v>
      </c>
      <c r="R33" s="73">
        <f>$R$1</f>
        <v>875</v>
      </c>
      <c r="S33" s="143">
        <f t="shared" si="4"/>
        <v>0</v>
      </c>
    </row>
    <row r="34" spans="1:20" ht="45.75" thickBot="1" x14ac:dyDescent="0.3">
      <c r="A34" s="602"/>
      <c r="B34" s="599"/>
      <c r="C34" s="160">
        <v>2</v>
      </c>
      <c r="D34" s="161" t="s">
        <v>28</v>
      </c>
      <c r="E34" s="283" t="s">
        <v>57</v>
      </c>
      <c r="F34" s="67" t="s">
        <v>56</v>
      </c>
      <c r="G34" s="220">
        <v>2500</v>
      </c>
      <c r="H34" s="98">
        <f>$H$1</f>
        <v>875</v>
      </c>
      <c r="I34" s="195">
        <f>G34/H34</f>
        <v>2.8571428571428572</v>
      </c>
      <c r="J34" s="196"/>
      <c r="K34" s="98">
        <f>K1</f>
        <v>0</v>
      </c>
      <c r="L34" s="153" t="e">
        <f>J34/K34</f>
        <v>#DIV/0!</v>
      </c>
      <c r="M34" s="150" t="e">
        <f>L34-I34</f>
        <v>#DIV/0!</v>
      </c>
      <c r="N34" s="221">
        <v>2500</v>
      </c>
      <c r="O34" s="72">
        <f>$O$1</f>
        <v>875</v>
      </c>
      <c r="P34" s="135">
        <f>N34/O34</f>
        <v>2.8571428571428572</v>
      </c>
      <c r="Q34" s="222">
        <v>2500</v>
      </c>
      <c r="R34" s="75">
        <f>$R$1</f>
        <v>875</v>
      </c>
      <c r="S34" s="145">
        <f t="shared" si="4"/>
        <v>2.8571428571428572</v>
      </c>
    </row>
    <row r="35" spans="1:20" s="64" customFormat="1" ht="15.75" thickBot="1" x14ac:dyDescent="0.3">
      <c r="C35" s="65"/>
      <c r="E35" s="216"/>
      <c r="F35" s="66"/>
      <c r="G35" s="200"/>
      <c r="H35" s="100"/>
      <c r="I35" s="101"/>
      <c r="J35" s="101"/>
      <c r="K35" s="101"/>
      <c r="L35" s="100"/>
      <c r="M35" s="101"/>
      <c r="N35" s="200"/>
      <c r="P35" s="141"/>
      <c r="Q35" s="209"/>
      <c r="S35" s="86"/>
    </row>
    <row r="36" spans="1:20" ht="30" x14ac:dyDescent="0.25">
      <c r="A36" s="600">
        <v>6</v>
      </c>
      <c r="B36" s="597" t="s">
        <v>4</v>
      </c>
      <c r="C36" s="163">
        <v>1</v>
      </c>
      <c r="D36" s="164" t="s">
        <v>29</v>
      </c>
      <c r="E36" s="284" t="s">
        <v>57</v>
      </c>
      <c r="F36" s="90" t="s">
        <v>56</v>
      </c>
      <c r="G36" s="184">
        <v>0</v>
      </c>
      <c r="H36" s="95">
        <f>$H$1</f>
        <v>875</v>
      </c>
      <c r="I36" s="185">
        <f>G36/H36</f>
        <v>0</v>
      </c>
      <c r="J36" s="212"/>
      <c r="K36" s="95">
        <f>K1</f>
        <v>0</v>
      </c>
      <c r="L36" s="128" t="e">
        <f>J36/K36</f>
        <v>#DIV/0!</v>
      </c>
      <c r="M36" s="125" t="e">
        <f>L36-I36</f>
        <v>#DIV/0!</v>
      </c>
      <c r="N36" s="223">
        <v>0</v>
      </c>
      <c r="O36" s="70">
        <f>$O$1</f>
        <v>875</v>
      </c>
      <c r="P36" s="137">
        <f>N36/O36</f>
        <v>0</v>
      </c>
      <c r="Q36" s="188">
        <v>0</v>
      </c>
      <c r="R36" s="73">
        <f>$R$1</f>
        <v>875</v>
      </c>
      <c r="S36" s="143">
        <f t="shared" si="4"/>
        <v>0</v>
      </c>
    </row>
    <row r="37" spans="1:20" ht="30.75" thickBot="1" x14ac:dyDescent="0.3">
      <c r="A37" s="602"/>
      <c r="B37" s="599"/>
      <c r="C37" s="160">
        <v>2</v>
      </c>
      <c r="D37" s="224" t="s">
        <v>30</v>
      </c>
      <c r="E37" s="283" t="s">
        <v>57</v>
      </c>
      <c r="F37" s="67" t="s">
        <v>56</v>
      </c>
      <c r="G37" s="220">
        <v>0</v>
      </c>
      <c r="H37" s="98">
        <f>$H$1</f>
        <v>875</v>
      </c>
      <c r="I37" s="225">
        <f>G37/H37</f>
        <v>0</v>
      </c>
      <c r="J37" s="196"/>
      <c r="K37" s="98">
        <f>$K$1</f>
        <v>0</v>
      </c>
      <c r="L37" s="153" t="e">
        <f>J37/K37</f>
        <v>#DIV/0!</v>
      </c>
      <c r="M37" s="150" t="e">
        <f>L37-I37</f>
        <v>#DIV/0!</v>
      </c>
      <c r="N37" s="226">
        <v>0</v>
      </c>
      <c r="O37" s="72">
        <f>$O$1</f>
        <v>875</v>
      </c>
      <c r="P37" s="135">
        <f>N37/O37</f>
        <v>0</v>
      </c>
      <c r="Q37" s="199">
        <v>0</v>
      </c>
      <c r="R37" s="75">
        <f>$R$1</f>
        <v>875</v>
      </c>
      <c r="S37" s="145">
        <f t="shared" si="4"/>
        <v>0</v>
      </c>
    </row>
    <row r="38" spans="1:20" s="64" customFormat="1" ht="15.75" thickBot="1" x14ac:dyDescent="0.3">
      <c r="C38" s="65"/>
      <c r="E38" s="216"/>
      <c r="F38" s="66"/>
      <c r="G38" s="200"/>
      <c r="H38" s="100"/>
      <c r="I38" s="101"/>
      <c r="J38" s="101"/>
      <c r="K38" s="101"/>
      <c r="L38" s="100"/>
      <c r="M38" s="101"/>
      <c r="N38" s="200"/>
      <c r="P38" s="141"/>
      <c r="Q38" s="209"/>
      <c r="S38" s="86"/>
    </row>
    <row r="39" spans="1:20" ht="30.75" thickBot="1" x14ac:dyDescent="0.3">
      <c r="A39" s="611">
        <v>8</v>
      </c>
      <c r="B39" s="597" t="s">
        <v>5</v>
      </c>
      <c r="C39" s="607">
        <v>1</v>
      </c>
      <c r="D39" s="604" t="s">
        <v>31</v>
      </c>
      <c r="E39" s="284" t="s">
        <v>57</v>
      </c>
      <c r="F39" s="90" t="s">
        <v>56</v>
      </c>
      <c r="G39" s="210">
        <v>0</v>
      </c>
      <c r="H39" s="95">
        <f>$H$1</f>
        <v>875</v>
      </c>
      <c r="I39" s="185">
        <f>G39/H39</f>
        <v>0</v>
      </c>
      <c r="J39" s="212"/>
      <c r="K39" s="95">
        <f>$K$1</f>
        <v>0</v>
      </c>
      <c r="L39" s="128" t="e">
        <f>J39/K39</f>
        <v>#DIV/0!</v>
      </c>
      <c r="M39" s="125" t="e">
        <f>L39-I39</f>
        <v>#DIV/0!</v>
      </c>
      <c r="N39" s="223">
        <v>0</v>
      </c>
      <c r="O39" s="70">
        <f>$O$1</f>
        <v>875</v>
      </c>
      <c r="P39" s="137">
        <f>N39/O39</f>
        <v>0</v>
      </c>
      <c r="Q39" s="188">
        <v>0</v>
      </c>
      <c r="R39" s="73">
        <f>$R$1</f>
        <v>875</v>
      </c>
      <c r="S39" s="143">
        <f t="shared" si="4"/>
        <v>0</v>
      </c>
      <c r="T39" s="64"/>
    </row>
    <row r="40" spans="1:20" ht="30.75" thickBot="1" x14ac:dyDescent="0.3">
      <c r="A40" s="612"/>
      <c r="B40" s="598"/>
      <c r="C40" s="593"/>
      <c r="D40" s="603"/>
      <c r="E40" s="63" t="s">
        <v>62</v>
      </c>
      <c r="F40" s="63" t="s">
        <v>62</v>
      </c>
      <c r="G40" s="192">
        <v>3000</v>
      </c>
      <c r="H40" s="122"/>
      <c r="I40" s="122">
        <f>+G40</f>
        <v>3000</v>
      </c>
      <c r="J40" s="171"/>
      <c r="K40" s="171"/>
      <c r="L40" s="121" t="e">
        <f>J40/K40</f>
        <v>#DIV/0!</v>
      </c>
      <c r="M40" s="123" t="e">
        <f>L40-I40</f>
        <v>#DIV/0!</v>
      </c>
      <c r="N40" s="189">
        <v>3000</v>
      </c>
      <c r="O40" s="134"/>
      <c r="P40" s="134">
        <f>+N40</f>
        <v>3000</v>
      </c>
      <c r="Q40" s="190">
        <v>3000</v>
      </c>
      <c r="R40" s="157"/>
      <c r="S40" s="144">
        <f>+Q40</f>
        <v>3000</v>
      </c>
      <c r="T40" s="64"/>
    </row>
    <row r="41" spans="1:20" ht="45" x14ac:dyDescent="0.25">
      <c r="A41" s="612"/>
      <c r="B41" s="598"/>
      <c r="C41" s="593"/>
      <c r="D41" s="603"/>
      <c r="E41" s="282" t="s">
        <v>63</v>
      </c>
      <c r="F41" s="63" t="s">
        <v>280</v>
      </c>
      <c r="G41" s="227">
        <v>50</v>
      </c>
      <c r="H41" s="96"/>
      <c r="I41" s="293">
        <f>+G41</f>
        <v>50</v>
      </c>
      <c r="J41" s="228"/>
      <c r="K41" s="228"/>
      <c r="L41" s="121" t="e">
        <f>J41/K41</f>
        <v>#DIV/0!</v>
      </c>
      <c r="M41" s="126" t="e">
        <f>L41-I41</f>
        <v>#DIV/0!</v>
      </c>
      <c r="N41" s="229">
        <v>50</v>
      </c>
      <c r="O41" s="71"/>
      <c r="P41" s="204">
        <f>+N41</f>
        <v>50</v>
      </c>
      <c r="Q41" s="230">
        <v>50</v>
      </c>
      <c r="R41" s="231"/>
      <c r="S41" s="232">
        <f>+Q41</f>
        <v>50</v>
      </c>
      <c r="T41" s="64"/>
    </row>
    <row r="42" spans="1:20" ht="30" customHeight="1" thickBot="1" x14ac:dyDescent="0.3">
      <c r="A42" s="612"/>
      <c r="B42" s="598"/>
      <c r="C42" s="593">
        <v>2</v>
      </c>
      <c r="D42" s="603" t="s">
        <v>32</v>
      </c>
      <c r="E42" s="282" t="s">
        <v>57</v>
      </c>
      <c r="F42" s="63" t="s">
        <v>56</v>
      </c>
      <c r="G42" s="169">
        <v>0</v>
      </c>
      <c r="H42" s="96">
        <f>$H$1</f>
        <v>875</v>
      </c>
      <c r="I42" s="174">
        <f>G42/H42</f>
        <v>0</v>
      </c>
      <c r="J42" s="193"/>
      <c r="K42" s="96">
        <f>$K$1</f>
        <v>0</v>
      </c>
      <c r="L42" s="127" t="e">
        <f>J42/K42</f>
        <v>#DIV/0!</v>
      </c>
      <c r="M42" s="123" t="e">
        <f t="shared" ref="M42:M48" si="11">L42-I42</f>
        <v>#DIV/0!</v>
      </c>
      <c r="N42" s="175">
        <v>0</v>
      </c>
      <c r="O42" s="71">
        <f>$O$1</f>
        <v>875</v>
      </c>
      <c r="P42" s="134">
        <f>N42/O42</f>
        <v>0</v>
      </c>
      <c r="Q42" s="173">
        <v>0</v>
      </c>
      <c r="R42" s="74">
        <f>$R$1</f>
        <v>875</v>
      </c>
      <c r="S42" s="144">
        <f t="shared" si="4"/>
        <v>0</v>
      </c>
      <c r="T42" s="64"/>
    </row>
    <row r="43" spans="1:20" ht="30.75" thickBot="1" x14ac:dyDescent="0.3">
      <c r="A43" s="613"/>
      <c r="B43" s="599"/>
      <c r="C43" s="608"/>
      <c r="D43" s="614"/>
      <c r="E43" s="298" t="s">
        <v>292</v>
      </c>
      <c r="F43" s="67" t="s">
        <v>293</v>
      </c>
      <c r="G43" s="220">
        <v>0</v>
      </c>
      <c r="H43" s="98">
        <v>0</v>
      </c>
      <c r="I43" s="233">
        <v>0</v>
      </c>
      <c r="J43" s="196"/>
      <c r="K43" s="98"/>
      <c r="L43" s="153" t="e">
        <f>J43/K43</f>
        <v>#DIV/0!</v>
      </c>
      <c r="M43" s="150" t="e">
        <f t="shared" si="11"/>
        <v>#DIV/0!</v>
      </c>
      <c r="N43" s="226">
        <v>0</v>
      </c>
      <c r="O43" s="72">
        <v>0</v>
      </c>
      <c r="P43" s="135">
        <v>0</v>
      </c>
      <c r="Q43" s="199">
        <v>0</v>
      </c>
      <c r="R43" s="75">
        <v>0</v>
      </c>
      <c r="S43" s="234">
        <v>0</v>
      </c>
      <c r="T43" s="64"/>
    </row>
    <row r="44" spans="1:20" s="64" customFormat="1" ht="15.75" thickBot="1" x14ac:dyDescent="0.3">
      <c r="C44" s="65"/>
      <c r="D44" s="66"/>
      <c r="E44" s="216"/>
      <c r="F44" s="66"/>
      <c r="G44" s="200"/>
      <c r="H44" s="100"/>
      <c r="I44" s="101"/>
      <c r="J44" s="101"/>
      <c r="K44" s="101"/>
      <c r="L44" s="100"/>
      <c r="M44" s="101"/>
      <c r="N44" s="200"/>
      <c r="P44" s="141"/>
      <c r="Q44" s="209"/>
      <c r="S44" s="86"/>
    </row>
    <row r="45" spans="1:20" ht="30" x14ac:dyDescent="0.25">
      <c r="A45" s="600">
        <v>9</v>
      </c>
      <c r="B45" s="597" t="s">
        <v>6</v>
      </c>
      <c r="C45" s="163">
        <v>1</v>
      </c>
      <c r="D45" s="183" t="s">
        <v>33</v>
      </c>
      <c r="E45" s="284" t="s">
        <v>57</v>
      </c>
      <c r="F45" s="90" t="s">
        <v>56</v>
      </c>
      <c r="G45" s="184">
        <v>0</v>
      </c>
      <c r="H45" s="95">
        <f>$H$1</f>
        <v>875</v>
      </c>
      <c r="I45" s="211">
        <f t="shared" ref="I45:I86" si="12">G45/H45</f>
        <v>0</v>
      </c>
      <c r="J45" s="212"/>
      <c r="K45" s="95">
        <f t="shared" ref="K45:K55" si="13">$K$1</f>
        <v>0</v>
      </c>
      <c r="L45" s="128" t="e">
        <f t="shared" ref="L45:L59" si="14">J45/K45</f>
        <v>#DIV/0!</v>
      </c>
      <c r="M45" s="125" t="e">
        <f t="shared" si="11"/>
        <v>#DIV/0!</v>
      </c>
      <c r="N45" s="235">
        <v>0</v>
      </c>
      <c r="O45" s="70">
        <f>$O$1</f>
        <v>875</v>
      </c>
      <c r="P45" s="137">
        <f t="shared" ref="P45:P52" si="15">N45/O45</f>
        <v>0</v>
      </c>
      <c r="Q45" s="219">
        <v>0</v>
      </c>
      <c r="R45" s="73">
        <f>$R$1</f>
        <v>875</v>
      </c>
      <c r="S45" s="143">
        <f t="shared" ref="S45:S88" si="16">Q45/R45</f>
        <v>0</v>
      </c>
    </row>
    <row r="46" spans="1:20" ht="15" customHeight="1" x14ac:dyDescent="0.25">
      <c r="A46" s="601"/>
      <c r="B46" s="598"/>
      <c r="C46" s="593">
        <v>2</v>
      </c>
      <c r="D46" s="594" t="s">
        <v>34</v>
      </c>
      <c r="E46" s="63" t="s">
        <v>57</v>
      </c>
      <c r="F46" s="63" t="s">
        <v>56</v>
      </c>
      <c r="G46" s="169">
        <v>900</v>
      </c>
      <c r="H46" s="96">
        <f>$H$1</f>
        <v>875</v>
      </c>
      <c r="I46" s="170">
        <f t="shared" si="12"/>
        <v>1.0285714285714285</v>
      </c>
      <c r="J46" s="193"/>
      <c r="K46" s="96">
        <f t="shared" si="13"/>
        <v>0</v>
      </c>
      <c r="L46" s="127" t="e">
        <f t="shared" si="14"/>
        <v>#DIV/0!</v>
      </c>
      <c r="M46" s="123" t="e">
        <f t="shared" si="11"/>
        <v>#DIV/0!</v>
      </c>
      <c r="N46" s="172">
        <v>900</v>
      </c>
      <c r="O46" s="71">
        <f>$O$1</f>
        <v>875</v>
      </c>
      <c r="P46" s="134">
        <f t="shared" si="15"/>
        <v>1.0285714285714285</v>
      </c>
      <c r="Q46" s="173">
        <v>900</v>
      </c>
      <c r="R46" s="74">
        <f>$R$1</f>
        <v>875</v>
      </c>
      <c r="S46" s="144">
        <f t="shared" si="16"/>
        <v>1.0285714285714285</v>
      </c>
    </row>
    <row r="47" spans="1:20" ht="30" x14ac:dyDescent="0.25">
      <c r="A47" s="601"/>
      <c r="B47" s="598"/>
      <c r="C47" s="593"/>
      <c r="D47" s="594"/>
      <c r="E47" s="63" t="s">
        <v>294</v>
      </c>
      <c r="F47" s="63" t="s">
        <v>80</v>
      </c>
      <c r="G47" s="169">
        <v>3500</v>
      </c>
      <c r="H47" s="96">
        <v>8000</v>
      </c>
      <c r="I47" s="170">
        <f>G47/H47</f>
        <v>0.4375</v>
      </c>
      <c r="J47" s="193"/>
      <c r="K47" s="97"/>
      <c r="L47" s="127" t="e">
        <f t="shared" si="14"/>
        <v>#DIV/0!</v>
      </c>
      <c r="M47" s="123" t="e">
        <f t="shared" si="11"/>
        <v>#DIV/0!</v>
      </c>
      <c r="N47" s="189">
        <v>3500</v>
      </c>
      <c r="O47" s="71">
        <v>8000</v>
      </c>
      <c r="P47" s="134">
        <f t="shared" si="15"/>
        <v>0.4375</v>
      </c>
      <c r="Q47" s="190">
        <v>3500</v>
      </c>
      <c r="R47" s="74">
        <v>8000</v>
      </c>
      <c r="S47" s="144">
        <f t="shared" si="16"/>
        <v>0.4375</v>
      </c>
    </row>
    <row r="48" spans="1:20" ht="30" x14ac:dyDescent="0.25">
      <c r="A48" s="601"/>
      <c r="B48" s="598"/>
      <c r="C48" s="593">
        <v>3</v>
      </c>
      <c r="D48" s="605" t="s">
        <v>35</v>
      </c>
      <c r="E48" s="282" t="s">
        <v>57</v>
      </c>
      <c r="F48" s="63" t="s">
        <v>56</v>
      </c>
      <c r="G48" s="169">
        <v>96500</v>
      </c>
      <c r="H48" s="96">
        <f>$H$1</f>
        <v>875</v>
      </c>
      <c r="I48" s="170">
        <f t="shared" si="12"/>
        <v>110.28571428571429</v>
      </c>
      <c r="J48" s="171"/>
      <c r="K48" s="96">
        <f t="shared" si="13"/>
        <v>0</v>
      </c>
      <c r="L48" s="127" t="e">
        <f t="shared" si="14"/>
        <v>#DIV/0!</v>
      </c>
      <c r="M48" s="123" t="e">
        <f t="shared" si="11"/>
        <v>#DIV/0!</v>
      </c>
      <c r="N48" s="189">
        <v>96500</v>
      </c>
      <c r="O48" s="71">
        <f>$O$1</f>
        <v>875</v>
      </c>
      <c r="P48" s="134">
        <f t="shared" si="15"/>
        <v>110.28571428571429</v>
      </c>
      <c r="Q48" s="190">
        <v>96500</v>
      </c>
      <c r="R48" s="74">
        <f>$R$1</f>
        <v>875</v>
      </c>
      <c r="S48" s="144">
        <f t="shared" si="16"/>
        <v>110.28571428571429</v>
      </c>
    </row>
    <row r="49" spans="1:19" ht="45" x14ac:dyDescent="0.25">
      <c r="A49" s="601"/>
      <c r="B49" s="598"/>
      <c r="C49" s="593"/>
      <c r="D49" s="605"/>
      <c r="E49" s="282" t="s">
        <v>81</v>
      </c>
      <c r="F49" s="63" t="s">
        <v>82</v>
      </c>
      <c r="G49" s="236">
        <v>2000</v>
      </c>
      <c r="H49" s="213">
        <v>3600</v>
      </c>
      <c r="I49" s="120">
        <f t="shared" si="12"/>
        <v>0.55555555555555558</v>
      </c>
      <c r="J49" s="97"/>
      <c r="K49" s="97"/>
      <c r="L49" s="120" t="e">
        <f t="shared" si="14"/>
        <v>#DIV/0!</v>
      </c>
      <c r="M49" s="120" t="e">
        <f>L49-I49</f>
        <v>#DIV/0!</v>
      </c>
      <c r="N49" s="237">
        <v>2000</v>
      </c>
      <c r="O49" s="214">
        <v>3600</v>
      </c>
      <c r="P49" s="151">
        <f t="shared" si="15"/>
        <v>0.55555555555555558</v>
      </c>
      <c r="Q49" s="238">
        <v>2000</v>
      </c>
      <c r="R49" s="215">
        <v>3600</v>
      </c>
      <c r="S49" s="146">
        <f t="shared" si="16"/>
        <v>0.55555555555555558</v>
      </c>
    </row>
    <row r="50" spans="1:19" ht="30" x14ac:dyDescent="0.25">
      <c r="A50" s="601"/>
      <c r="B50" s="598"/>
      <c r="C50" s="159">
        <v>4</v>
      </c>
      <c r="D50" s="166" t="s">
        <v>36</v>
      </c>
      <c r="E50" s="282" t="s">
        <v>57</v>
      </c>
      <c r="F50" s="63" t="s">
        <v>56</v>
      </c>
      <c r="G50" s="169">
        <v>1200</v>
      </c>
      <c r="H50" s="96">
        <f>$H$1</f>
        <v>875</v>
      </c>
      <c r="I50" s="174">
        <f t="shared" si="12"/>
        <v>1.3714285714285714</v>
      </c>
      <c r="J50" s="193"/>
      <c r="K50" s="96">
        <f t="shared" si="13"/>
        <v>0</v>
      </c>
      <c r="L50" s="127" t="e">
        <f t="shared" si="14"/>
        <v>#DIV/0!</v>
      </c>
      <c r="M50" s="123" t="e">
        <f>L50-I50</f>
        <v>#DIV/0!</v>
      </c>
      <c r="N50" s="189">
        <v>1200</v>
      </c>
      <c r="O50" s="71">
        <f>$O$1</f>
        <v>875</v>
      </c>
      <c r="P50" s="134">
        <f t="shared" si="15"/>
        <v>1.3714285714285714</v>
      </c>
      <c r="Q50" s="190">
        <v>1200</v>
      </c>
      <c r="R50" s="74">
        <f>$R$1</f>
        <v>875</v>
      </c>
      <c r="S50" s="144">
        <f t="shared" si="16"/>
        <v>1.3714285714285714</v>
      </c>
    </row>
    <row r="51" spans="1:19" ht="45" x14ac:dyDescent="0.25">
      <c r="A51" s="601"/>
      <c r="B51" s="598"/>
      <c r="C51" s="239">
        <v>5</v>
      </c>
      <c r="D51" s="240" t="s">
        <v>295</v>
      </c>
      <c r="E51" s="294" t="s">
        <v>57</v>
      </c>
      <c r="F51" s="241" t="s">
        <v>56</v>
      </c>
      <c r="G51" s="169">
        <v>0</v>
      </c>
      <c r="H51" s="96">
        <f>$H$1</f>
        <v>875</v>
      </c>
      <c r="I51" s="174">
        <f t="shared" si="12"/>
        <v>0</v>
      </c>
      <c r="J51" s="193"/>
      <c r="K51" s="96">
        <f t="shared" si="13"/>
        <v>0</v>
      </c>
      <c r="L51" s="127" t="e">
        <f t="shared" si="14"/>
        <v>#DIV/0!</v>
      </c>
      <c r="M51" s="123" t="e">
        <f>L51-I51</f>
        <v>#DIV/0!</v>
      </c>
      <c r="N51" s="189">
        <v>0</v>
      </c>
      <c r="O51" s="71">
        <f>$O$1</f>
        <v>875</v>
      </c>
      <c r="P51" s="134">
        <f t="shared" si="15"/>
        <v>0</v>
      </c>
      <c r="Q51" s="190">
        <v>0</v>
      </c>
      <c r="R51" s="74">
        <f>$R$1</f>
        <v>875</v>
      </c>
      <c r="S51" s="144">
        <f t="shared" si="16"/>
        <v>0</v>
      </c>
    </row>
    <row r="52" spans="1:19" ht="45.75" thickBot="1" x14ac:dyDescent="0.3">
      <c r="A52" s="602"/>
      <c r="B52" s="599"/>
      <c r="C52" s="160">
        <v>8</v>
      </c>
      <c r="D52" s="242" t="s">
        <v>37</v>
      </c>
      <c r="E52" s="283" t="s">
        <v>57</v>
      </c>
      <c r="F52" s="67" t="s">
        <v>56</v>
      </c>
      <c r="G52" s="220">
        <v>0</v>
      </c>
      <c r="H52" s="98">
        <f>$H$1</f>
        <v>875</v>
      </c>
      <c r="I52" s="130">
        <f t="shared" si="12"/>
        <v>0</v>
      </c>
      <c r="J52" s="196"/>
      <c r="K52" s="98">
        <f t="shared" si="13"/>
        <v>0</v>
      </c>
      <c r="L52" s="153" t="e">
        <f t="shared" si="14"/>
        <v>#DIV/0!</v>
      </c>
      <c r="M52" s="150" t="e">
        <f>L52-I52</f>
        <v>#DIV/0!</v>
      </c>
      <c r="N52" s="198">
        <v>0</v>
      </c>
      <c r="O52" s="72">
        <f>$O$1</f>
        <v>875</v>
      </c>
      <c r="P52" s="135">
        <f t="shared" si="15"/>
        <v>0</v>
      </c>
      <c r="Q52" s="199">
        <v>0</v>
      </c>
      <c r="R52" s="75">
        <f>$R$1</f>
        <v>875</v>
      </c>
      <c r="S52" s="145">
        <f t="shared" si="16"/>
        <v>0</v>
      </c>
    </row>
    <row r="53" spans="1:19" s="64" customFormat="1" ht="15.75" thickBot="1" x14ac:dyDescent="0.3">
      <c r="C53" s="65"/>
      <c r="E53" s="66"/>
      <c r="F53" s="66"/>
      <c r="G53" s="200"/>
      <c r="H53" s="100"/>
      <c r="I53" s="101"/>
      <c r="J53" s="101"/>
      <c r="K53" s="101"/>
      <c r="L53" s="100"/>
      <c r="M53" s="101"/>
      <c r="N53" s="200"/>
      <c r="P53" s="86"/>
      <c r="Q53" s="209"/>
      <c r="S53" s="86"/>
    </row>
    <row r="54" spans="1:19" ht="30" x14ac:dyDescent="0.25">
      <c r="A54" s="600">
        <v>10</v>
      </c>
      <c r="B54" s="597" t="s">
        <v>7</v>
      </c>
      <c r="C54" s="163">
        <v>2</v>
      </c>
      <c r="D54" s="183" t="s">
        <v>38</v>
      </c>
      <c r="E54" s="295" t="s">
        <v>57</v>
      </c>
      <c r="F54" s="90" t="s">
        <v>56</v>
      </c>
      <c r="G54" s="184">
        <v>0</v>
      </c>
      <c r="H54" s="95">
        <f>$H$1</f>
        <v>875</v>
      </c>
      <c r="I54" s="185">
        <f t="shared" si="12"/>
        <v>0</v>
      </c>
      <c r="J54" s="212"/>
      <c r="K54" s="95">
        <f t="shared" si="13"/>
        <v>0</v>
      </c>
      <c r="L54" s="128" t="e">
        <f t="shared" si="14"/>
        <v>#DIV/0!</v>
      </c>
      <c r="M54" s="125" t="e">
        <f>L54-I54</f>
        <v>#DIV/0!</v>
      </c>
      <c r="N54" s="235">
        <v>0</v>
      </c>
      <c r="O54" s="70">
        <f>$O$1</f>
        <v>875</v>
      </c>
      <c r="P54" s="137">
        <f t="shared" ref="P54:P75" si="17">N54/O54</f>
        <v>0</v>
      </c>
      <c r="Q54" s="219">
        <v>0</v>
      </c>
      <c r="R54" s="73">
        <f>$R$1</f>
        <v>875</v>
      </c>
      <c r="S54" s="143">
        <f t="shared" si="16"/>
        <v>0</v>
      </c>
    </row>
    <row r="55" spans="1:19" ht="30" x14ac:dyDescent="0.25">
      <c r="A55" s="601"/>
      <c r="B55" s="598"/>
      <c r="C55" s="593">
        <v>5</v>
      </c>
      <c r="D55" s="594" t="s">
        <v>39</v>
      </c>
      <c r="E55" s="282" t="s">
        <v>57</v>
      </c>
      <c r="F55" s="63" t="s">
        <v>56</v>
      </c>
      <c r="G55" s="169">
        <v>68862.36</v>
      </c>
      <c r="H55" s="96">
        <f>$H$1</f>
        <v>875</v>
      </c>
      <c r="I55" s="174">
        <f t="shared" si="12"/>
        <v>78.699839999999995</v>
      </c>
      <c r="J55" s="193"/>
      <c r="K55" s="96">
        <f t="shared" si="13"/>
        <v>0</v>
      </c>
      <c r="L55" s="127" t="e">
        <f t="shared" si="14"/>
        <v>#DIV/0!</v>
      </c>
      <c r="M55" s="123" t="e">
        <f>L55-I55</f>
        <v>#DIV/0!</v>
      </c>
      <c r="N55" s="189">
        <v>68862.36</v>
      </c>
      <c r="O55" s="71">
        <f>$O$1</f>
        <v>875</v>
      </c>
      <c r="P55" s="134">
        <f t="shared" si="17"/>
        <v>78.699839999999995</v>
      </c>
      <c r="Q55" s="190">
        <v>68362.36</v>
      </c>
      <c r="R55" s="74">
        <f>$R$1</f>
        <v>875</v>
      </c>
      <c r="S55" s="144">
        <f t="shared" si="16"/>
        <v>78.128411428571425</v>
      </c>
    </row>
    <row r="56" spans="1:19" ht="45" x14ac:dyDescent="0.25">
      <c r="A56" s="601"/>
      <c r="B56" s="598"/>
      <c r="C56" s="593"/>
      <c r="D56" s="594"/>
      <c r="E56" s="282" t="s">
        <v>86</v>
      </c>
      <c r="F56" s="63" t="s">
        <v>85</v>
      </c>
      <c r="G56" s="169">
        <v>9500</v>
      </c>
      <c r="H56" s="96">
        <v>4</v>
      </c>
      <c r="I56" s="174">
        <f t="shared" si="12"/>
        <v>2375</v>
      </c>
      <c r="J56" s="193"/>
      <c r="K56" s="97"/>
      <c r="L56" s="127" t="e">
        <f t="shared" si="14"/>
        <v>#DIV/0!</v>
      </c>
      <c r="M56" s="123" t="e">
        <f>L56-I56</f>
        <v>#DIV/0!</v>
      </c>
      <c r="N56" s="172">
        <v>9500</v>
      </c>
      <c r="O56" s="71">
        <v>4</v>
      </c>
      <c r="P56" s="134">
        <f t="shared" si="17"/>
        <v>2375</v>
      </c>
      <c r="Q56" s="173">
        <v>9500</v>
      </c>
      <c r="R56" s="74">
        <v>4</v>
      </c>
      <c r="S56" s="144">
        <f t="shared" si="16"/>
        <v>2375</v>
      </c>
    </row>
    <row r="57" spans="1:19" ht="30.75" thickBot="1" x14ac:dyDescent="0.3">
      <c r="A57" s="602"/>
      <c r="B57" s="599"/>
      <c r="C57" s="608"/>
      <c r="D57" s="610"/>
      <c r="E57" s="67" t="s">
        <v>83</v>
      </c>
      <c r="F57" s="67" t="s">
        <v>84</v>
      </c>
      <c r="G57" s="220">
        <v>21232.36</v>
      </c>
      <c r="H57" s="98">
        <v>210</v>
      </c>
      <c r="I57" s="225">
        <f t="shared" si="12"/>
        <v>101.10647619047619</v>
      </c>
      <c r="J57" s="196"/>
      <c r="K57" s="99"/>
      <c r="L57" s="153" t="e">
        <f t="shared" si="14"/>
        <v>#DIV/0!</v>
      </c>
      <c r="M57" s="150" t="e">
        <f>L57-I57</f>
        <v>#DIV/0!</v>
      </c>
      <c r="N57" s="198">
        <v>21232.36</v>
      </c>
      <c r="O57" s="72">
        <v>210</v>
      </c>
      <c r="P57" s="135">
        <f t="shared" si="17"/>
        <v>101.10647619047619</v>
      </c>
      <c r="Q57" s="199">
        <v>21232.36</v>
      </c>
      <c r="R57" s="75">
        <v>210</v>
      </c>
      <c r="S57" s="145">
        <f t="shared" si="16"/>
        <v>101.10647619047619</v>
      </c>
    </row>
    <row r="58" spans="1:19" ht="15.75" thickBot="1" x14ac:dyDescent="0.3"/>
    <row r="59" spans="1:19" ht="30.75" thickBot="1" x14ac:dyDescent="0.3">
      <c r="A59" s="112">
        <v>11</v>
      </c>
      <c r="B59" s="113" t="s">
        <v>296</v>
      </c>
      <c r="C59" s="68">
        <v>1</v>
      </c>
      <c r="D59" s="243" t="s">
        <v>279</v>
      </c>
      <c r="E59" s="264" t="s">
        <v>57</v>
      </c>
      <c r="F59" s="69" t="s">
        <v>56</v>
      </c>
      <c r="G59" s="244">
        <v>360</v>
      </c>
      <c r="H59" s="102">
        <f>$H$1</f>
        <v>875</v>
      </c>
      <c r="I59" s="233">
        <f t="shared" si="12"/>
        <v>0.41142857142857142</v>
      </c>
      <c r="J59" s="245"/>
      <c r="K59" s="102">
        <f>$K$1</f>
        <v>0</v>
      </c>
      <c r="L59" s="246" t="e">
        <f t="shared" si="14"/>
        <v>#DIV/0!</v>
      </c>
      <c r="M59" s="149" t="e">
        <f>L59-I59</f>
        <v>#DIV/0!</v>
      </c>
      <c r="N59" s="247">
        <v>360</v>
      </c>
      <c r="O59" s="76">
        <f>$O$1</f>
        <v>875</v>
      </c>
      <c r="P59" s="136">
        <f t="shared" si="17"/>
        <v>0.41142857142857142</v>
      </c>
      <c r="Q59" s="248">
        <v>360</v>
      </c>
      <c r="R59" s="77">
        <f>$R$1</f>
        <v>875</v>
      </c>
      <c r="S59" s="142">
        <f>Q59/R59</f>
        <v>0.41142857142857142</v>
      </c>
    </row>
    <row r="60" spans="1:19" ht="15.75" thickBot="1" x14ac:dyDescent="0.3"/>
    <row r="61" spans="1:19" ht="30" x14ac:dyDescent="0.25">
      <c r="A61" s="600">
        <v>12</v>
      </c>
      <c r="B61" s="597" t="s">
        <v>8</v>
      </c>
      <c r="C61" s="607">
        <v>1</v>
      </c>
      <c r="D61" s="615" t="s">
        <v>40</v>
      </c>
      <c r="E61" s="284" t="s">
        <v>57</v>
      </c>
      <c r="F61" s="90" t="s">
        <v>56</v>
      </c>
      <c r="G61" s="210">
        <v>0</v>
      </c>
      <c r="H61" s="95">
        <f>$H$1</f>
        <v>875</v>
      </c>
      <c r="I61" s="185">
        <f t="shared" si="12"/>
        <v>0</v>
      </c>
      <c r="J61" s="210"/>
      <c r="K61" s="95">
        <f>$K$1</f>
        <v>0</v>
      </c>
      <c r="L61" s="121" t="e">
        <f>J61/K61</f>
        <v>#DIV/0!</v>
      </c>
      <c r="M61" s="125" t="e">
        <f t="shared" ref="M61:M74" si="18">L61-I61</f>
        <v>#DIV/0!</v>
      </c>
      <c r="N61" s="187">
        <v>0</v>
      </c>
      <c r="O61" s="70">
        <f>$O$1</f>
        <v>875</v>
      </c>
      <c r="P61" s="137">
        <f t="shared" si="17"/>
        <v>0</v>
      </c>
      <c r="Q61" s="188">
        <v>0</v>
      </c>
      <c r="R61" s="73">
        <f>$R$1</f>
        <v>875</v>
      </c>
      <c r="S61" s="143">
        <f t="shared" si="16"/>
        <v>0</v>
      </c>
    </row>
    <row r="62" spans="1:19" ht="30" x14ac:dyDescent="0.25">
      <c r="A62" s="601"/>
      <c r="B62" s="598"/>
      <c r="C62" s="593"/>
      <c r="D62" s="594"/>
      <c r="E62" s="282" t="s">
        <v>72</v>
      </c>
      <c r="F62" s="63" t="s">
        <v>282</v>
      </c>
      <c r="G62" s="249">
        <v>0</v>
      </c>
      <c r="H62" s="96">
        <v>12</v>
      </c>
      <c r="I62" s="174">
        <f t="shared" si="12"/>
        <v>0</v>
      </c>
      <c r="J62" s="249"/>
      <c r="K62" s="97"/>
      <c r="L62" s="122" t="e">
        <f t="shared" ref="L62:L75" si="19">J62/K62</f>
        <v>#DIV/0!</v>
      </c>
      <c r="M62" s="123" t="e">
        <f t="shared" si="18"/>
        <v>#DIV/0!</v>
      </c>
      <c r="N62" s="172">
        <v>0</v>
      </c>
      <c r="O62" s="71">
        <v>12</v>
      </c>
      <c r="P62" s="134">
        <f t="shared" si="17"/>
        <v>0</v>
      </c>
      <c r="Q62" s="173">
        <v>0</v>
      </c>
      <c r="R62" s="74">
        <v>12</v>
      </c>
      <c r="S62" s="144">
        <f>+Q62/R62</f>
        <v>0</v>
      </c>
    </row>
    <row r="63" spans="1:19" ht="30" x14ac:dyDescent="0.25">
      <c r="A63" s="601"/>
      <c r="B63" s="598"/>
      <c r="C63" s="593"/>
      <c r="D63" s="594"/>
      <c r="E63" s="282" t="s">
        <v>297</v>
      </c>
      <c r="F63" s="63" t="s">
        <v>298</v>
      </c>
      <c r="G63" s="249">
        <v>0</v>
      </c>
      <c r="H63" s="96">
        <v>0</v>
      </c>
      <c r="I63" s="174">
        <v>0</v>
      </c>
      <c r="J63" s="249"/>
      <c r="K63" s="97"/>
      <c r="L63" s="122" t="e">
        <f t="shared" si="19"/>
        <v>#DIV/0!</v>
      </c>
      <c r="M63" s="123" t="e">
        <f t="shared" si="18"/>
        <v>#DIV/0!</v>
      </c>
      <c r="N63" s="172">
        <v>0</v>
      </c>
      <c r="O63" s="71">
        <v>0</v>
      </c>
      <c r="P63" s="134">
        <v>0</v>
      </c>
      <c r="Q63" s="173">
        <v>0</v>
      </c>
      <c r="R63" s="74">
        <v>0</v>
      </c>
      <c r="S63" s="144">
        <v>0</v>
      </c>
    </row>
    <row r="64" spans="1:19" ht="32.25" customHeight="1" x14ac:dyDescent="0.25">
      <c r="A64" s="601"/>
      <c r="B64" s="598"/>
      <c r="C64" s="593">
        <v>2</v>
      </c>
      <c r="D64" s="605" t="s">
        <v>41</v>
      </c>
      <c r="E64" s="282" t="s">
        <v>57</v>
      </c>
      <c r="F64" s="63" t="s">
        <v>56</v>
      </c>
      <c r="G64" s="249">
        <v>0</v>
      </c>
      <c r="H64" s="96">
        <v>875</v>
      </c>
      <c r="I64" s="174">
        <v>0</v>
      </c>
      <c r="J64" s="249"/>
      <c r="K64" s="96">
        <f>$K$1</f>
        <v>0</v>
      </c>
      <c r="L64" s="122" t="e">
        <f t="shared" si="19"/>
        <v>#DIV/0!</v>
      </c>
      <c r="M64" s="123" t="e">
        <f t="shared" si="18"/>
        <v>#DIV/0!</v>
      </c>
      <c r="N64" s="172">
        <v>0</v>
      </c>
      <c r="O64" s="71">
        <f>$O$1</f>
        <v>875</v>
      </c>
      <c r="P64" s="134">
        <f t="shared" si="17"/>
        <v>0</v>
      </c>
      <c r="Q64" s="173">
        <v>0</v>
      </c>
      <c r="R64" s="74">
        <f>$R$1</f>
        <v>875</v>
      </c>
      <c r="S64" s="144">
        <f t="shared" si="16"/>
        <v>0</v>
      </c>
    </row>
    <row r="65" spans="1:19" ht="30" x14ac:dyDescent="0.25">
      <c r="A65" s="601"/>
      <c r="B65" s="598"/>
      <c r="C65" s="593"/>
      <c r="D65" s="605"/>
      <c r="E65" s="63" t="s">
        <v>299</v>
      </c>
      <c r="F65" s="63" t="s">
        <v>300</v>
      </c>
      <c r="G65" s="249">
        <v>0</v>
      </c>
      <c r="H65" s="96">
        <v>0</v>
      </c>
      <c r="I65" s="174">
        <v>0</v>
      </c>
      <c r="J65" s="249"/>
      <c r="K65" s="97"/>
      <c r="L65" s="122" t="e">
        <f t="shared" si="19"/>
        <v>#DIV/0!</v>
      </c>
      <c r="M65" s="123" t="e">
        <f t="shared" si="18"/>
        <v>#DIV/0!</v>
      </c>
      <c r="N65" s="172">
        <v>0</v>
      </c>
      <c r="O65" s="71">
        <v>0</v>
      </c>
      <c r="P65" s="134">
        <v>0</v>
      </c>
      <c r="Q65" s="173">
        <v>0</v>
      </c>
      <c r="R65" s="74">
        <v>0</v>
      </c>
      <c r="S65" s="144">
        <v>0</v>
      </c>
    </row>
    <row r="66" spans="1:19" ht="33.75" customHeight="1" x14ac:dyDescent="0.25">
      <c r="A66" s="601"/>
      <c r="B66" s="598"/>
      <c r="C66" s="593">
        <v>3</v>
      </c>
      <c r="D66" s="605" t="s">
        <v>42</v>
      </c>
      <c r="E66" s="282" t="s">
        <v>57</v>
      </c>
      <c r="F66" s="63" t="s">
        <v>56</v>
      </c>
      <c r="G66" s="192">
        <v>960</v>
      </c>
      <c r="H66" s="96">
        <f>$H$1</f>
        <v>875</v>
      </c>
      <c r="I66" s="174">
        <f t="shared" si="12"/>
        <v>1.0971428571428572</v>
      </c>
      <c r="J66" s="192"/>
      <c r="K66" s="96">
        <f>$K$1</f>
        <v>0</v>
      </c>
      <c r="L66" s="122" t="e">
        <f t="shared" si="19"/>
        <v>#DIV/0!</v>
      </c>
      <c r="M66" s="123" t="e">
        <f t="shared" si="18"/>
        <v>#DIV/0!</v>
      </c>
      <c r="N66" s="189">
        <v>960</v>
      </c>
      <c r="O66" s="71">
        <f>$O$1</f>
        <v>875</v>
      </c>
      <c r="P66" s="134">
        <f t="shared" si="17"/>
        <v>1.0971428571428572</v>
      </c>
      <c r="Q66" s="190">
        <v>960</v>
      </c>
      <c r="R66" s="74">
        <f>$R$1</f>
        <v>875</v>
      </c>
      <c r="S66" s="144">
        <f t="shared" si="16"/>
        <v>1.0971428571428572</v>
      </c>
    </row>
    <row r="67" spans="1:19" ht="30" x14ac:dyDescent="0.25">
      <c r="A67" s="601"/>
      <c r="B67" s="598"/>
      <c r="C67" s="593"/>
      <c r="D67" s="605"/>
      <c r="E67" s="282" t="s">
        <v>301</v>
      </c>
      <c r="F67" s="63" t="s">
        <v>302</v>
      </c>
      <c r="G67" s="249">
        <v>960</v>
      </c>
      <c r="H67" s="96">
        <v>10</v>
      </c>
      <c r="I67" s="174">
        <f t="shared" si="12"/>
        <v>96</v>
      </c>
      <c r="J67" s="249"/>
      <c r="K67" s="97"/>
      <c r="L67" s="122" t="e">
        <f t="shared" si="19"/>
        <v>#DIV/0!</v>
      </c>
      <c r="M67" s="123" t="e">
        <f t="shared" si="18"/>
        <v>#DIV/0!</v>
      </c>
      <c r="N67" s="189">
        <v>960</v>
      </c>
      <c r="O67" s="71">
        <v>11</v>
      </c>
      <c r="P67" s="134">
        <f t="shared" si="17"/>
        <v>87.272727272727266</v>
      </c>
      <c r="Q67" s="173">
        <v>960</v>
      </c>
      <c r="R67" s="74">
        <v>12</v>
      </c>
      <c r="S67" s="144">
        <f>Q67/R67</f>
        <v>80</v>
      </c>
    </row>
    <row r="68" spans="1:19" ht="27" customHeight="1" x14ac:dyDescent="0.25">
      <c r="A68" s="601"/>
      <c r="B68" s="598"/>
      <c r="C68" s="593">
        <v>4</v>
      </c>
      <c r="D68" s="594" t="s">
        <v>43</v>
      </c>
      <c r="E68" s="282" t="s">
        <v>57</v>
      </c>
      <c r="F68" s="63" t="s">
        <v>56</v>
      </c>
      <c r="G68" s="192">
        <v>0</v>
      </c>
      <c r="H68" s="96">
        <f>$H$1</f>
        <v>875</v>
      </c>
      <c r="I68" s="174">
        <f t="shared" si="12"/>
        <v>0</v>
      </c>
      <c r="J68" s="192"/>
      <c r="K68" s="96">
        <f>$K$1</f>
        <v>0</v>
      </c>
      <c r="L68" s="122" t="e">
        <f t="shared" si="19"/>
        <v>#DIV/0!</v>
      </c>
      <c r="M68" s="123" t="e">
        <f t="shared" si="18"/>
        <v>#DIV/0!</v>
      </c>
      <c r="N68" s="189">
        <v>0</v>
      </c>
      <c r="O68" s="71">
        <f>$O$1</f>
        <v>875</v>
      </c>
      <c r="P68" s="134">
        <f t="shared" si="17"/>
        <v>0</v>
      </c>
      <c r="Q68" s="190">
        <v>0</v>
      </c>
      <c r="R68" s="74">
        <f>$R$1</f>
        <v>875</v>
      </c>
      <c r="S68" s="144">
        <f t="shared" si="16"/>
        <v>0</v>
      </c>
    </row>
    <row r="69" spans="1:19" ht="30" x14ac:dyDescent="0.25">
      <c r="A69" s="601"/>
      <c r="B69" s="598"/>
      <c r="C69" s="593"/>
      <c r="D69" s="594"/>
      <c r="E69" s="282" t="s">
        <v>72</v>
      </c>
      <c r="F69" s="63" t="s">
        <v>303</v>
      </c>
      <c r="G69" s="249">
        <v>0</v>
      </c>
      <c r="H69" s="96">
        <v>0</v>
      </c>
      <c r="I69" s="174">
        <v>0</v>
      </c>
      <c r="J69" s="249"/>
      <c r="K69" s="97"/>
      <c r="L69" s="122" t="e">
        <f t="shared" si="19"/>
        <v>#DIV/0!</v>
      </c>
      <c r="M69" s="123" t="e">
        <f t="shared" si="18"/>
        <v>#DIV/0!</v>
      </c>
      <c r="N69" s="189">
        <v>0</v>
      </c>
      <c r="O69" s="71">
        <v>0</v>
      </c>
      <c r="P69" s="134">
        <v>0</v>
      </c>
      <c r="Q69" s="190">
        <v>0</v>
      </c>
      <c r="R69" s="74">
        <v>0</v>
      </c>
      <c r="S69" s="144">
        <v>0</v>
      </c>
    </row>
    <row r="70" spans="1:19" ht="27" customHeight="1" x14ac:dyDescent="0.25">
      <c r="A70" s="601"/>
      <c r="B70" s="598"/>
      <c r="C70" s="593">
        <v>5</v>
      </c>
      <c r="D70" s="616" t="s">
        <v>278</v>
      </c>
      <c r="E70" s="282" t="s">
        <v>57</v>
      </c>
      <c r="F70" s="63" t="s">
        <v>56</v>
      </c>
      <c r="G70" s="192">
        <v>0</v>
      </c>
      <c r="H70" s="96">
        <f>$H$1</f>
        <v>875</v>
      </c>
      <c r="I70" s="174">
        <f t="shared" si="12"/>
        <v>0</v>
      </c>
      <c r="J70" s="192"/>
      <c r="K70" s="96">
        <f>$K$1</f>
        <v>0</v>
      </c>
      <c r="L70" s="122" t="e">
        <f t="shared" si="19"/>
        <v>#DIV/0!</v>
      </c>
      <c r="M70" s="123" t="e">
        <f t="shared" si="18"/>
        <v>#DIV/0!</v>
      </c>
      <c r="N70" s="189">
        <v>0</v>
      </c>
      <c r="O70" s="71">
        <f>$O$1</f>
        <v>875</v>
      </c>
      <c r="P70" s="134">
        <f t="shared" si="17"/>
        <v>0</v>
      </c>
      <c r="Q70" s="190">
        <v>0</v>
      </c>
      <c r="R70" s="74">
        <f>$R$1</f>
        <v>875</v>
      </c>
      <c r="S70" s="144">
        <f t="shared" si="16"/>
        <v>0</v>
      </c>
    </row>
    <row r="71" spans="1:19" ht="30" x14ac:dyDescent="0.25">
      <c r="A71" s="601"/>
      <c r="B71" s="598"/>
      <c r="C71" s="593"/>
      <c r="D71" s="616"/>
      <c r="E71" s="63" t="s">
        <v>92</v>
      </c>
      <c r="F71" s="63" t="s">
        <v>93</v>
      </c>
      <c r="G71" s="192">
        <v>0</v>
      </c>
      <c r="H71" s="96">
        <v>0</v>
      </c>
      <c r="I71" s="174">
        <v>0</v>
      </c>
      <c r="J71" s="192"/>
      <c r="K71" s="171"/>
      <c r="L71" s="122" t="e">
        <f t="shared" si="19"/>
        <v>#DIV/0!</v>
      </c>
      <c r="M71" s="123" t="e">
        <f t="shared" si="18"/>
        <v>#DIV/0!</v>
      </c>
      <c r="N71" s="172">
        <v>0</v>
      </c>
      <c r="O71" s="71">
        <v>0</v>
      </c>
      <c r="P71" s="134">
        <v>0</v>
      </c>
      <c r="Q71" s="190">
        <v>0</v>
      </c>
      <c r="R71" s="74"/>
      <c r="S71" s="144">
        <v>0</v>
      </c>
    </row>
    <row r="72" spans="1:19" ht="45" x14ac:dyDescent="0.25">
      <c r="A72" s="601"/>
      <c r="B72" s="598"/>
      <c r="C72" s="159">
        <v>7</v>
      </c>
      <c r="D72" s="63" t="s">
        <v>45</v>
      </c>
      <c r="E72" s="282" t="s">
        <v>57</v>
      </c>
      <c r="F72" s="63" t="s">
        <v>56</v>
      </c>
      <c r="G72" s="192">
        <v>47500</v>
      </c>
      <c r="H72" s="96">
        <f>$H$1</f>
        <v>875</v>
      </c>
      <c r="I72" s="174">
        <f t="shared" si="12"/>
        <v>54.285714285714285</v>
      </c>
      <c r="J72" s="192"/>
      <c r="K72" s="96">
        <f>$K$1</f>
        <v>0</v>
      </c>
      <c r="L72" s="122" t="e">
        <f t="shared" si="19"/>
        <v>#DIV/0!</v>
      </c>
      <c r="M72" s="123" t="e">
        <f t="shared" si="18"/>
        <v>#DIV/0!</v>
      </c>
      <c r="N72" s="189">
        <v>47500</v>
      </c>
      <c r="O72" s="71">
        <f>$O$1</f>
        <v>875</v>
      </c>
      <c r="P72" s="134">
        <f t="shared" si="17"/>
        <v>54.285714285714285</v>
      </c>
      <c r="Q72" s="190">
        <v>47500</v>
      </c>
      <c r="R72" s="74">
        <f>$R$1</f>
        <v>875</v>
      </c>
      <c r="S72" s="144">
        <f t="shared" si="16"/>
        <v>54.285714285714285</v>
      </c>
    </row>
    <row r="73" spans="1:19" ht="30" x14ac:dyDescent="0.25">
      <c r="A73" s="601"/>
      <c r="B73" s="598"/>
      <c r="C73" s="159">
        <v>8</v>
      </c>
      <c r="D73" s="63" t="s">
        <v>46</v>
      </c>
      <c r="E73" s="282" t="s">
        <v>57</v>
      </c>
      <c r="F73" s="63" t="s">
        <v>56</v>
      </c>
      <c r="G73" s="192">
        <v>0</v>
      </c>
      <c r="H73" s="96">
        <f>$H$1</f>
        <v>875</v>
      </c>
      <c r="I73" s="174">
        <f t="shared" si="12"/>
        <v>0</v>
      </c>
      <c r="J73" s="192"/>
      <c r="K73" s="96">
        <f>$K$1</f>
        <v>0</v>
      </c>
      <c r="L73" s="122" t="e">
        <f t="shared" si="19"/>
        <v>#DIV/0!</v>
      </c>
      <c r="M73" s="123" t="e">
        <f t="shared" si="18"/>
        <v>#DIV/0!</v>
      </c>
      <c r="N73" s="189">
        <v>0</v>
      </c>
      <c r="O73" s="71">
        <f>$O$1</f>
        <v>875</v>
      </c>
      <c r="P73" s="134">
        <f t="shared" si="17"/>
        <v>0</v>
      </c>
      <c r="Q73" s="190">
        <v>0</v>
      </c>
      <c r="R73" s="74">
        <f>$R$1</f>
        <v>875</v>
      </c>
      <c r="S73" s="144">
        <f t="shared" si="16"/>
        <v>0</v>
      </c>
    </row>
    <row r="74" spans="1:19" ht="34.5" customHeight="1" x14ac:dyDescent="0.25">
      <c r="A74" s="601"/>
      <c r="B74" s="598"/>
      <c r="C74" s="593">
        <v>9</v>
      </c>
      <c r="D74" s="594" t="s">
        <v>47</v>
      </c>
      <c r="E74" s="282" t="s">
        <v>57</v>
      </c>
      <c r="F74" s="63" t="s">
        <v>56</v>
      </c>
      <c r="G74" s="192">
        <v>5800</v>
      </c>
      <c r="H74" s="96">
        <f>$H$1</f>
        <v>875</v>
      </c>
      <c r="I74" s="171">
        <f t="shared" si="12"/>
        <v>6.628571428571429</v>
      </c>
      <c r="J74" s="192"/>
      <c r="K74" s="96">
        <f>$K$1</f>
        <v>0</v>
      </c>
      <c r="L74" s="122" t="e">
        <f t="shared" si="19"/>
        <v>#DIV/0!</v>
      </c>
      <c r="M74" s="123" t="e">
        <f t="shared" si="18"/>
        <v>#DIV/0!</v>
      </c>
      <c r="N74" s="189">
        <v>5800</v>
      </c>
      <c r="O74" s="71">
        <f>$O$1</f>
        <v>875</v>
      </c>
      <c r="P74" s="134">
        <f t="shared" si="17"/>
        <v>6.628571428571429</v>
      </c>
      <c r="Q74" s="190">
        <v>5800</v>
      </c>
      <c r="R74" s="74">
        <f>$R$1</f>
        <v>875</v>
      </c>
      <c r="S74" s="144">
        <f t="shared" si="16"/>
        <v>6.628571428571429</v>
      </c>
    </row>
    <row r="75" spans="1:19" ht="45.75" thickBot="1" x14ac:dyDescent="0.3">
      <c r="A75" s="602"/>
      <c r="B75" s="599"/>
      <c r="C75" s="608"/>
      <c r="D75" s="610"/>
      <c r="E75" s="283" t="s">
        <v>87</v>
      </c>
      <c r="F75" s="67" t="s">
        <v>88</v>
      </c>
      <c r="G75" s="250">
        <v>400</v>
      </c>
      <c r="H75" s="130">
        <v>5800</v>
      </c>
      <c r="I75" s="251">
        <f t="shared" si="12"/>
        <v>6.8965517241379309E-2</v>
      </c>
      <c r="J75" s="130"/>
      <c r="K75" s="130"/>
      <c r="L75" s="251" t="e">
        <f t="shared" si="19"/>
        <v>#DIV/0!</v>
      </c>
      <c r="M75" s="252" t="e">
        <f>L75-I75</f>
        <v>#DIV/0!</v>
      </c>
      <c r="N75" s="198">
        <v>400</v>
      </c>
      <c r="O75" s="135">
        <v>5800</v>
      </c>
      <c r="P75" s="152">
        <f t="shared" si="17"/>
        <v>6.8965517241379309E-2</v>
      </c>
      <c r="Q75" s="199">
        <v>400</v>
      </c>
      <c r="R75" s="168">
        <v>5800</v>
      </c>
      <c r="S75" s="253">
        <f t="shared" si="16"/>
        <v>6.8965517241379309E-2</v>
      </c>
    </row>
    <row r="76" spans="1:19" ht="15.75" thickBot="1" x14ac:dyDescent="0.3">
      <c r="A76" s="64"/>
      <c r="B76" s="64"/>
      <c r="C76" s="65"/>
      <c r="D76" s="64"/>
      <c r="E76" s="216"/>
      <c r="F76" s="66"/>
      <c r="G76" s="254"/>
      <c r="H76" s="116"/>
      <c r="I76" s="117"/>
      <c r="J76" s="117"/>
      <c r="K76" s="117"/>
      <c r="L76" s="116"/>
      <c r="M76" s="117"/>
      <c r="N76" s="254"/>
      <c r="O76" s="118"/>
      <c r="P76" s="119"/>
      <c r="Q76" s="255"/>
      <c r="R76" s="118"/>
      <c r="S76" s="119"/>
    </row>
    <row r="77" spans="1:19" ht="30.75" thickBot="1" x14ac:dyDescent="0.3">
      <c r="A77" s="256">
        <v>13</v>
      </c>
      <c r="B77" s="257" t="s">
        <v>264</v>
      </c>
      <c r="C77" s="68">
        <v>7</v>
      </c>
      <c r="D77" s="69" t="s">
        <v>265</v>
      </c>
      <c r="E77" s="264" t="s">
        <v>57</v>
      </c>
      <c r="F77" s="69" t="s">
        <v>56</v>
      </c>
      <c r="G77" s="258">
        <v>0</v>
      </c>
      <c r="H77" s="102">
        <f>$H$1</f>
        <v>875</v>
      </c>
      <c r="I77" s="259">
        <f>G77/H77</f>
        <v>0</v>
      </c>
      <c r="J77" s="259"/>
      <c r="K77" s="102">
        <f>$K$1</f>
        <v>0</v>
      </c>
      <c r="L77" s="259" t="e">
        <f>J77/K77</f>
        <v>#DIV/0!</v>
      </c>
      <c r="M77" s="149" t="e">
        <f>L77-I77</f>
        <v>#DIV/0!</v>
      </c>
      <c r="N77" s="260">
        <v>0</v>
      </c>
      <c r="O77" s="76">
        <f>$O$1</f>
        <v>875</v>
      </c>
      <c r="P77" s="136">
        <f>N77/O77</f>
        <v>0</v>
      </c>
      <c r="Q77" s="261">
        <v>0</v>
      </c>
      <c r="R77" s="77">
        <f>$R$1</f>
        <v>875</v>
      </c>
      <c r="S77" s="142">
        <f>Q77/R77</f>
        <v>0</v>
      </c>
    </row>
    <row r="78" spans="1:19" s="64" customFormat="1" ht="15.75" thickBot="1" x14ac:dyDescent="0.3">
      <c r="C78" s="65"/>
      <c r="E78" s="216"/>
      <c r="F78" s="66"/>
      <c r="G78" s="200"/>
      <c r="H78" s="100"/>
      <c r="I78" s="101"/>
      <c r="J78" s="101"/>
      <c r="K78" s="101"/>
      <c r="L78" s="100"/>
      <c r="M78" s="101"/>
      <c r="N78" s="200"/>
      <c r="P78" s="86"/>
      <c r="Q78" s="209"/>
      <c r="S78" s="86"/>
    </row>
    <row r="79" spans="1:19" ht="45" x14ac:dyDescent="0.25">
      <c r="A79" s="600">
        <v>14</v>
      </c>
      <c r="B79" s="597" t="s">
        <v>9</v>
      </c>
      <c r="C79" s="163">
        <v>2</v>
      </c>
      <c r="D79" s="90" t="s">
        <v>48</v>
      </c>
      <c r="E79" s="284" t="s">
        <v>57</v>
      </c>
      <c r="F79" s="284" t="s">
        <v>56</v>
      </c>
      <c r="G79" s="210">
        <v>0</v>
      </c>
      <c r="H79" s="95">
        <f>$H$1</f>
        <v>875</v>
      </c>
      <c r="I79" s="211">
        <f t="shared" si="12"/>
        <v>0</v>
      </c>
      <c r="J79" s="210"/>
      <c r="K79" s="95">
        <f>$K$1</f>
        <v>0</v>
      </c>
      <c r="L79" s="186" t="e">
        <f>J79/K79</f>
        <v>#DIV/0!</v>
      </c>
      <c r="M79" s="125" t="e">
        <f t="shared" ref="M79:M93" si="20">L79-I79</f>
        <v>#DIV/0!</v>
      </c>
      <c r="N79" s="223">
        <v>0</v>
      </c>
      <c r="O79" s="70">
        <f>$O$1</f>
        <v>875</v>
      </c>
      <c r="P79" s="137">
        <f>N79/O79</f>
        <v>0</v>
      </c>
      <c r="Q79" s="188">
        <v>0</v>
      </c>
      <c r="R79" s="73">
        <f>$R$1</f>
        <v>875</v>
      </c>
      <c r="S79" s="143">
        <f t="shared" si="16"/>
        <v>0</v>
      </c>
    </row>
    <row r="80" spans="1:19" ht="30" x14ac:dyDescent="0.25">
      <c r="A80" s="601"/>
      <c r="B80" s="598"/>
      <c r="C80" s="593">
        <v>4</v>
      </c>
      <c r="D80" s="603" t="s">
        <v>49</v>
      </c>
      <c r="E80" s="282" t="s">
        <v>57</v>
      </c>
      <c r="F80" s="63" t="s">
        <v>56</v>
      </c>
      <c r="G80" s="192">
        <v>0</v>
      </c>
      <c r="H80" s="96">
        <f>$H$1</f>
        <v>875</v>
      </c>
      <c r="I80" s="170">
        <f t="shared" si="12"/>
        <v>0</v>
      </c>
      <c r="J80" s="192"/>
      <c r="K80" s="96">
        <f>$K$1</f>
        <v>0</v>
      </c>
      <c r="L80" s="171" t="e">
        <f>J80/K80</f>
        <v>#DIV/0!</v>
      </c>
      <c r="M80" s="123" t="e">
        <f t="shared" si="20"/>
        <v>#DIV/0!</v>
      </c>
      <c r="N80" s="262">
        <v>0</v>
      </c>
      <c r="O80" s="71">
        <f>$O$1</f>
        <v>875</v>
      </c>
      <c r="P80" s="134">
        <f>N80/O80</f>
        <v>0</v>
      </c>
      <c r="Q80" s="173">
        <v>0</v>
      </c>
      <c r="R80" s="74">
        <f>$R$1</f>
        <v>875</v>
      </c>
      <c r="S80" s="144">
        <f t="shared" si="16"/>
        <v>0</v>
      </c>
    </row>
    <row r="81" spans="1:19" ht="30.75" thickBot="1" x14ac:dyDescent="0.3">
      <c r="A81" s="602"/>
      <c r="B81" s="599"/>
      <c r="C81" s="608"/>
      <c r="D81" s="614"/>
      <c r="E81" s="67" t="s">
        <v>304</v>
      </c>
      <c r="F81" s="297" t="s">
        <v>305</v>
      </c>
      <c r="G81" s="194">
        <v>0</v>
      </c>
      <c r="H81" s="130"/>
      <c r="I81" s="130">
        <f>+G81</f>
        <v>0</v>
      </c>
      <c r="J81" s="194"/>
      <c r="K81" s="130"/>
      <c r="L81" s="171" t="e">
        <f>J81/K81</f>
        <v>#DIV/0!</v>
      </c>
      <c r="M81" s="171" t="e">
        <f>K81/L81</f>
        <v>#DIV/0!</v>
      </c>
      <c r="N81" s="198">
        <v>0</v>
      </c>
      <c r="O81" s="135"/>
      <c r="P81" s="134">
        <f>+N81</f>
        <v>0</v>
      </c>
      <c r="Q81" s="199">
        <v>0</v>
      </c>
      <c r="R81" s="168"/>
      <c r="S81" s="144">
        <f>+Q81</f>
        <v>0</v>
      </c>
    </row>
    <row r="82" spans="1:19" s="64" customFormat="1" ht="15.75" thickBot="1" x14ac:dyDescent="0.3">
      <c r="C82" s="65"/>
      <c r="E82" s="216"/>
      <c r="F82" s="66"/>
      <c r="G82" s="200"/>
      <c r="H82" s="100"/>
      <c r="I82" s="101"/>
      <c r="J82" s="101"/>
      <c r="K82" s="101"/>
      <c r="L82" s="100"/>
      <c r="M82" s="101"/>
      <c r="N82" s="200"/>
      <c r="P82" s="86"/>
      <c r="Q82" s="209"/>
      <c r="S82" s="86"/>
    </row>
    <row r="83" spans="1:19" ht="30" x14ac:dyDescent="0.25">
      <c r="A83" s="600">
        <v>15</v>
      </c>
      <c r="B83" s="597" t="s">
        <v>10</v>
      </c>
      <c r="C83" s="163">
        <v>1</v>
      </c>
      <c r="D83" s="90" t="s">
        <v>50</v>
      </c>
      <c r="E83" s="284" t="s">
        <v>57</v>
      </c>
      <c r="F83" s="90" t="s">
        <v>56</v>
      </c>
      <c r="G83" s="210">
        <v>0</v>
      </c>
      <c r="H83" s="95">
        <f>$H$1</f>
        <v>875</v>
      </c>
      <c r="I83" s="185">
        <f t="shared" si="12"/>
        <v>0</v>
      </c>
      <c r="J83" s="210"/>
      <c r="K83" s="95">
        <f>$K$1</f>
        <v>0</v>
      </c>
      <c r="L83" s="186" t="e">
        <f>J83/K83</f>
        <v>#DIV/0!</v>
      </c>
      <c r="M83" s="125" t="e">
        <f t="shared" si="20"/>
        <v>#DIV/0!</v>
      </c>
      <c r="N83" s="223">
        <v>0</v>
      </c>
      <c r="O83" s="70">
        <f t="shared" ref="O83:O93" si="21">$O$1</f>
        <v>875</v>
      </c>
      <c r="P83" s="137">
        <f>N83/O83</f>
        <v>0</v>
      </c>
      <c r="Q83" s="188">
        <v>0</v>
      </c>
      <c r="R83" s="73">
        <f>$R$1</f>
        <v>875</v>
      </c>
      <c r="S83" s="143">
        <f t="shared" si="16"/>
        <v>0</v>
      </c>
    </row>
    <row r="84" spans="1:19" ht="30.75" thickBot="1" x14ac:dyDescent="0.3">
      <c r="A84" s="602"/>
      <c r="B84" s="599"/>
      <c r="C84" s="160">
        <v>3</v>
      </c>
      <c r="D84" s="242" t="s">
        <v>266</v>
      </c>
      <c r="E84" s="283" t="s">
        <v>57</v>
      </c>
      <c r="F84" s="67" t="s">
        <v>56</v>
      </c>
      <c r="G84" s="194">
        <v>0</v>
      </c>
      <c r="H84" s="98">
        <f>$H$1</f>
        <v>875</v>
      </c>
      <c r="I84" s="225">
        <f>G84/H84</f>
        <v>0</v>
      </c>
      <c r="J84" s="194"/>
      <c r="K84" s="98">
        <f>$K$1</f>
        <v>0</v>
      </c>
      <c r="L84" s="197" t="e">
        <f>J84/K84</f>
        <v>#DIV/0!</v>
      </c>
      <c r="M84" s="150" t="e">
        <f t="shared" si="20"/>
        <v>#DIV/0!</v>
      </c>
      <c r="N84" s="221">
        <v>0</v>
      </c>
      <c r="O84" s="72">
        <f t="shared" si="21"/>
        <v>875</v>
      </c>
      <c r="P84" s="135">
        <f>N84/O84</f>
        <v>0</v>
      </c>
      <c r="Q84" s="222">
        <v>0</v>
      </c>
      <c r="R84" s="75">
        <f>$R$1</f>
        <v>875</v>
      </c>
      <c r="S84" s="145">
        <f>Q84/R84</f>
        <v>0</v>
      </c>
    </row>
    <row r="85" spans="1:19" s="64" customFormat="1" ht="15.75" thickBot="1" x14ac:dyDescent="0.3">
      <c r="C85" s="65"/>
      <c r="D85" s="263"/>
      <c r="E85" s="66"/>
      <c r="F85" s="66"/>
      <c r="G85" s="200"/>
      <c r="H85" s="100"/>
      <c r="I85" s="101"/>
      <c r="J85" s="200"/>
      <c r="K85" s="100"/>
      <c r="L85" s="101"/>
      <c r="M85" s="101"/>
      <c r="N85" s="200"/>
      <c r="P85" s="86"/>
      <c r="Q85" s="209"/>
      <c r="S85" s="86"/>
    </row>
    <row r="86" spans="1:19" ht="60.75" thickBot="1" x14ac:dyDescent="0.3">
      <c r="A86" s="112">
        <v>16</v>
      </c>
      <c r="B86" s="113" t="s">
        <v>11</v>
      </c>
      <c r="C86" s="68">
        <v>1</v>
      </c>
      <c r="D86" s="264" t="s">
        <v>51</v>
      </c>
      <c r="E86" s="264" t="s">
        <v>57</v>
      </c>
      <c r="F86" s="264" t="s">
        <v>56</v>
      </c>
      <c r="G86" s="258">
        <v>0</v>
      </c>
      <c r="H86" s="102">
        <f>$H$1</f>
        <v>875</v>
      </c>
      <c r="I86" s="259">
        <f t="shared" si="12"/>
        <v>0</v>
      </c>
      <c r="J86" s="265"/>
      <c r="K86" s="102">
        <f>$K$1</f>
        <v>0</v>
      </c>
      <c r="L86" s="259" t="e">
        <f>J86/K86</f>
        <v>#DIV/0!</v>
      </c>
      <c r="M86" s="149" t="e">
        <f t="shared" si="20"/>
        <v>#DIV/0!</v>
      </c>
      <c r="N86" s="260">
        <v>0</v>
      </c>
      <c r="O86" s="76">
        <f t="shared" si="21"/>
        <v>875</v>
      </c>
      <c r="P86" s="136">
        <f>N86/O86</f>
        <v>0</v>
      </c>
      <c r="Q86" s="261">
        <v>0</v>
      </c>
      <c r="R86" s="77">
        <f>$R$1</f>
        <v>875</v>
      </c>
      <c r="S86" s="142">
        <f t="shared" si="16"/>
        <v>0</v>
      </c>
    </row>
    <row r="87" spans="1:19" s="64" customFormat="1" ht="15.75" thickBot="1" x14ac:dyDescent="0.3">
      <c r="C87" s="65"/>
      <c r="E87" s="66"/>
      <c r="F87" s="66"/>
      <c r="G87" s="209"/>
      <c r="H87" s="100"/>
      <c r="I87" s="101"/>
      <c r="J87" s="266"/>
      <c r="K87" s="101"/>
      <c r="L87" s="266"/>
      <c r="M87" s="101"/>
      <c r="N87" s="209"/>
      <c r="P87" s="86"/>
      <c r="Q87" s="209"/>
      <c r="S87" s="141"/>
    </row>
    <row r="88" spans="1:19" ht="30.75" thickBot="1" x14ac:dyDescent="0.3">
      <c r="A88" s="267">
        <v>19</v>
      </c>
      <c r="B88" s="257" t="s">
        <v>12</v>
      </c>
      <c r="C88" s="68">
        <v>1</v>
      </c>
      <c r="D88" s="69" t="s">
        <v>52</v>
      </c>
      <c r="E88" s="264" t="s">
        <v>57</v>
      </c>
      <c r="F88" s="69" t="s">
        <v>56</v>
      </c>
      <c r="G88" s="258">
        <v>0</v>
      </c>
      <c r="H88" s="102">
        <f>$H$1</f>
        <v>875</v>
      </c>
      <c r="I88" s="259">
        <f>G88/H88</f>
        <v>0</v>
      </c>
      <c r="J88" s="265"/>
      <c r="K88" s="102">
        <f>$K$1</f>
        <v>0</v>
      </c>
      <c r="L88" s="259" t="e">
        <f>J88/K88</f>
        <v>#DIV/0!</v>
      </c>
      <c r="M88" s="149" t="e">
        <f t="shared" si="20"/>
        <v>#DIV/0!</v>
      </c>
      <c r="N88" s="260">
        <v>0</v>
      </c>
      <c r="O88" s="76">
        <f t="shared" si="21"/>
        <v>875</v>
      </c>
      <c r="P88" s="136">
        <f>N88/O88</f>
        <v>0</v>
      </c>
      <c r="Q88" s="261">
        <v>0</v>
      </c>
      <c r="R88" s="77">
        <f>$R$1</f>
        <v>875</v>
      </c>
      <c r="S88" s="142">
        <f t="shared" si="16"/>
        <v>0</v>
      </c>
    </row>
    <row r="89" spans="1:19" ht="15.75" thickBot="1" x14ac:dyDescent="0.3">
      <c r="E89" s="2"/>
      <c r="F89" s="2"/>
      <c r="G89" s="131"/>
      <c r="H89" s="103"/>
      <c r="I89" s="133"/>
      <c r="J89" s="131"/>
      <c r="K89" s="133"/>
      <c r="L89" s="131"/>
      <c r="M89" s="103"/>
      <c r="N89" s="139"/>
      <c r="Q89" s="139"/>
    </row>
    <row r="90" spans="1:19" ht="45.75" thickBot="1" x14ac:dyDescent="0.3">
      <c r="A90" s="112">
        <v>20</v>
      </c>
      <c r="B90" s="113" t="s">
        <v>267</v>
      </c>
      <c r="C90" s="68" t="s">
        <v>276</v>
      </c>
      <c r="D90" s="264" t="s">
        <v>277</v>
      </c>
      <c r="E90" s="264" t="s">
        <v>57</v>
      </c>
      <c r="F90" s="264" t="s">
        <v>56</v>
      </c>
      <c r="G90" s="268">
        <v>22361.65</v>
      </c>
      <c r="H90" s="102">
        <f>$H$1</f>
        <v>875</v>
      </c>
      <c r="I90" s="269">
        <f>G90/H90</f>
        <v>25.556171428571432</v>
      </c>
      <c r="J90" s="270"/>
      <c r="K90" s="102">
        <f>$K$1</f>
        <v>0</v>
      </c>
      <c r="L90" s="269" t="e">
        <f>J90/K90</f>
        <v>#DIV/0!</v>
      </c>
      <c r="M90" s="149" t="e">
        <f t="shared" si="20"/>
        <v>#DIV/0!</v>
      </c>
      <c r="N90" s="247">
        <v>24761.65</v>
      </c>
      <c r="O90" s="76">
        <f t="shared" si="21"/>
        <v>875</v>
      </c>
      <c r="P90" s="136">
        <f>N90/O90</f>
        <v>28.299028571428572</v>
      </c>
      <c r="Q90" s="248">
        <v>25961.65</v>
      </c>
      <c r="R90" s="77">
        <f>$R$1</f>
        <v>875</v>
      </c>
      <c r="S90" s="142">
        <f>Q90/R90</f>
        <v>29.670457142857146</v>
      </c>
    </row>
    <row r="91" spans="1:19" ht="15.75" thickBot="1" x14ac:dyDescent="0.3">
      <c r="E91" s="2"/>
      <c r="F91" s="2"/>
      <c r="G91" s="131"/>
      <c r="H91" s="103"/>
      <c r="I91" s="133"/>
      <c r="J91" s="131"/>
      <c r="K91" s="133"/>
      <c r="L91" s="131"/>
      <c r="M91" s="103"/>
      <c r="N91" s="139"/>
      <c r="Q91" s="139"/>
    </row>
    <row r="92" spans="1:19" ht="45" x14ac:dyDescent="0.25">
      <c r="A92" s="617">
        <v>50</v>
      </c>
      <c r="B92" s="619" t="s">
        <v>268</v>
      </c>
      <c r="C92" s="163">
        <v>1</v>
      </c>
      <c r="D92" s="90" t="s">
        <v>269</v>
      </c>
      <c r="E92" s="284" t="s">
        <v>57</v>
      </c>
      <c r="F92" s="284" t="s">
        <v>56</v>
      </c>
      <c r="G92" s="271">
        <v>32792.25</v>
      </c>
      <c r="H92" s="95">
        <f>$H$1</f>
        <v>875</v>
      </c>
      <c r="I92" s="121">
        <f>G92/H92</f>
        <v>37.476857142857142</v>
      </c>
      <c r="J92" s="132"/>
      <c r="K92" s="95">
        <f>$K$1</f>
        <v>0</v>
      </c>
      <c r="L92" s="121" t="e">
        <f>J92/K92</f>
        <v>#DIV/0!</v>
      </c>
      <c r="M92" s="125" t="e">
        <f t="shared" si="20"/>
        <v>#DIV/0!</v>
      </c>
      <c r="N92" s="235">
        <v>31345.72</v>
      </c>
      <c r="O92" s="70">
        <f t="shared" si="21"/>
        <v>875</v>
      </c>
      <c r="P92" s="137">
        <f>N92/O92</f>
        <v>35.823680000000003</v>
      </c>
      <c r="Q92" s="219">
        <v>29825.56</v>
      </c>
      <c r="R92" s="73">
        <f>$R$1</f>
        <v>875</v>
      </c>
      <c r="S92" s="143">
        <f>Q92/R92</f>
        <v>34.086354285714286</v>
      </c>
    </row>
    <row r="93" spans="1:19" ht="45.75" thickBot="1" x14ac:dyDescent="0.3">
      <c r="A93" s="618"/>
      <c r="B93" s="620"/>
      <c r="C93" s="115">
        <v>2</v>
      </c>
      <c r="D93" s="89" t="s">
        <v>270</v>
      </c>
      <c r="E93" s="296" t="s">
        <v>57</v>
      </c>
      <c r="F93" s="296" t="s">
        <v>56</v>
      </c>
      <c r="G93" s="272">
        <v>30616.51</v>
      </c>
      <c r="H93" s="104">
        <f>$H$1</f>
        <v>875</v>
      </c>
      <c r="I93" s="273">
        <f>G93/H93</f>
        <v>34.990297142857138</v>
      </c>
      <c r="J93" s="274"/>
      <c r="K93" s="98">
        <f>$K$1</f>
        <v>0</v>
      </c>
      <c r="L93" s="273" t="e">
        <f>J93/K93</f>
        <v>#DIV/0!</v>
      </c>
      <c r="M93" s="148" t="e">
        <f t="shared" si="20"/>
        <v>#DIV/0!</v>
      </c>
      <c r="N93" s="275">
        <v>32063.040000000001</v>
      </c>
      <c r="O93" s="72">
        <f t="shared" si="21"/>
        <v>875</v>
      </c>
      <c r="P93" s="138">
        <f>N93/O93</f>
        <v>36.643474285714284</v>
      </c>
      <c r="Q93" s="276">
        <v>33583.199999999997</v>
      </c>
      <c r="R93" s="91">
        <f>$R$1</f>
        <v>875</v>
      </c>
      <c r="S93" s="147">
        <f>Q93/R93</f>
        <v>38.380799999999994</v>
      </c>
    </row>
    <row r="94" spans="1:19" x14ac:dyDescent="0.25">
      <c r="G94" s="103"/>
      <c r="H94" s="103"/>
      <c r="I94" s="103"/>
      <c r="J94" s="103"/>
      <c r="K94" s="103"/>
      <c r="L94" s="103"/>
      <c r="M94" s="103"/>
    </row>
    <row r="95" spans="1:19" x14ac:dyDescent="0.25">
      <c r="F95" t="s">
        <v>271</v>
      </c>
      <c r="G95" s="277">
        <v>153000</v>
      </c>
      <c r="H95" s="103"/>
      <c r="I95" s="103"/>
      <c r="J95" s="103"/>
      <c r="K95" s="103"/>
      <c r="L95" s="103"/>
      <c r="M95" s="103"/>
      <c r="N95" s="277">
        <v>153000</v>
      </c>
      <c r="Q95" s="278">
        <v>153000</v>
      </c>
    </row>
    <row r="96" spans="1:19" x14ac:dyDescent="0.25">
      <c r="F96" t="s">
        <v>306</v>
      </c>
      <c r="G96" s="277">
        <f>565581.71+30616.51</f>
        <v>596198.22</v>
      </c>
      <c r="H96" s="279"/>
      <c r="I96" s="279"/>
      <c r="J96" s="279"/>
      <c r="K96" s="279"/>
      <c r="L96" s="279"/>
      <c r="M96" s="279"/>
      <c r="N96" s="277">
        <f>563535.18+32063.04</f>
        <v>595598.22000000009</v>
      </c>
      <c r="O96" s="92"/>
      <c r="P96" s="92"/>
      <c r="Q96" s="280">
        <f>562115.02+33583.2</f>
        <v>595698.22</v>
      </c>
      <c r="R96" s="92"/>
      <c r="S96" s="92"/>
    </row>
    <row r="97" spans="6:17" x14ac:dyDescent="0.25">
      <c r="F97" t="s">
        <v>272</v>
      </c>
      <c r="G97" s="281">
        <f>SUM(G1:G93)</f>
        <v>1109496.5799999998</v>
      </c>
      <c r="N97" s="281">
        <f>SUM(N1:N93)</f>
        <v>1108996.58</v>
      </c>
      <c r="O97" s="94"/>
      <c r="P97" s="94"/>
      <c r="Q97" s="281">
        <f>SUM(Q1:Q93)</f>
        <v>1109196.5799999998</v>
      </c>
    </row>
    <row r="98" spans="6:17" x14ac:dyDescent="0.25">
      <c r="G98" s="93"/>
    </row>
  </sheetData>
  <customSheetViews>
    <customSheetView guid="{FD66CCA4-E734-40F6-A42D-704ADC03C8FF}" scale="110" showPageBreaks="1" fitToPage="1" view="pageBreakPreview" showRuler="0" topLeftCell="A100">
      <selection activeCell="D108" sqref="D108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6" fitToHeight="0" orientation="landscape" r:id="rId1"/>
      <headerFooter alignWithMargins="0"/>
    </customSheetView>
    <customSheetView guid="{0CDFE071-D2BF-4AC9-96FE-3C7CC2EB89D1}" scale="110" showPageBreaks="1" fitToPage="1" view="pageBreakPreview">
      <selection activeCell="H1" sqref="H1"/>
      <rowBreaks count="4" manualBreakCount="4">
        <brk id="25" max="16" man="1"/>
        <brk id="52" max="16" man="1"/>
        <brk id="69" max="16383" man="1"/>
        <brk id="95" max="16" man="1"/>
      </rowBreaks>
      <pageMargins left="0.7" right="0.7" top="0.75" bottom="0.75" header="0.3" footer="0.3"/>
      <pageSetup paperSize="8" scale="55" fitToHeight="0" orientation="landscape" r:id="rId2"/>
    </customSheetView>
    <customSheetView guid="{5274FD7E-76C2-47C3-8C9C-C2C181076605}" scale="110" showPageBreaks="1" fitToPage="1" view="pageBreakPreview" showRuler="0">
      <selection activeCell="J2" sqref="J2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5" fitToHeight="0" orientation="landscape" r:id="rId3"/>
      <headerFooter alignWithMargins="0"/>
    </customSheetView>
  </customSheetViews>
  <mergeCells count="69">
    <mergeCell ref="A83:A84"/>
    <mergeCell ref="B83:B84"/>
    <mergeCell ref="A92:A93"/>
    <mergeCell ref="B92:B93"/>
    <mergeCell ref="C74:C75"/>
    <mergeCell ref="D74:D75"/>
    <mergeCell ref="A79:A81"/>
    <mergeCell ref="B79:B81"/>
    <mergeCell ref="C80:C81"/>
    <mergeCell ref="D80:D81"/>
    <mergeCell ref="A54:A57"/>
    <mergeCell ref="B54:B57"/>
    <mergeCell ref="C55:C57"/>
    <mergeCell ref="D55:D57"/>
    <mergeCell ref="A61:A75"/>
    <mergeCell ref="B61:B75"/>
    <mergeCell ref="C61:C63"/>
    <mergeCell ref="D61:D63"/>
    <mergeCell ref="C64:C65"/>
    <mergeCell ref="D64:D65"/>
    <mergeCell ref="C66:C67"/>
    <mergeCell ref="D66:D67"/>
    <mergeCell ref="C68:C69"/>
    <mergeCell ref="D68:D69"/>
    <mergeCell ref="C70:C71"/>
    <mergeCell ref="D70:D71"/>
    <mergeCell ref="C18:C20"/>
    <mergeCell ref="D29:D31"/>
    <mergeCell ref="A33:A34"/>
    <mergeCell ref="B33:B34"/>
    <mergeCell ref="A45:A52"/>
    <mergeCell ref="B45:B52"/>
    <mergeCell ref="C46:C47"/>
    <mergeCell ref="D46:D47"/>
    <mergeCell ref="C48:C49"/>
    <mergeCell ref="D48:D49"/>
    <mergeCell ref="A39:A43"/>
    <mergeCell ref="B39:B43"/>
    <mergeCell ref="C39:C41"/>
    <mergeCell ref="D39:D41"/>
    <mergeCell ref="C42:C43"/>
    <mergeCell ref="D42:D43"/>
    <mergeCell ref="A36:A37"/>
    <mergeCell ref="B36:B37"/>
    <mergeCell ref="D18:D20"/>
    <mergeCell ref="D15:D16"/>
    <mergeCell ref="C24:C25"/>
    <mergeCell ref="C15:C16"/>
    <mergeCell ref="D26:D27"/>
    <mergeCell ref="C26:C27"/>
    <mergeCell ref="D24:D25"/>
    <mergeCell ref="C21:C22"/>
    <mergeCell ref="D21:D22"/>
    <mergeCell ref="A18:A22"/>
    <mergeCell ref="B18:B22"/>
    <mergeCell ref="A24:A31"/>
    <mergeCell ref="B24:B31"/>
    <mergeCell ref="C29:C31"/>
    <mergeCell ref="C6:C7"/>
    <mergeCell ref="D6:D7"/>
    <mergeCell ref="A2:B2"/>
    <mergeCell ref="B3:B16"/>
    <mergeCell ref="A3:A16"/>
    <mergeCell ref="C8:C9"/>
    <mergeCell ref="D8:D9"/>
    <mergeCell ref="C11:C12"/>
    <mergeCell ref="D11:D12"/>
    <mergeCell ref="C13:C14"/>
    <mergeCell ref="D13:D14"/>
  </mergeCells>
  <phoneticPr fontId="24" type="noConversion"/>
  <printOptions horizontalCentered="1"/>
  <pageMargins left="0" right="0" top="0" bottom="0" header="0" footer="0"/>
  <pageSetup paperSize="8" scale="78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Schema Generale</vt:lpstr>
      <vt:lpstr>Organizzazione</vt:lpstr>
      <vt:lpstr>Caratteristiche</vt:lpstr>
      <vt:lpstr>Economico Patrimoniale</vt:lpstr>
      <vt:lpstr>Missione programma processo</vt:lpstr>
      <vt:lpstr>Caratteristiche!Area_stampa</vt:lpstr>
      <vt:lpstr>'Economico Patrimoniale'!Area_stampa</vt:lpstr>
      <vt:lpstr>Organizzazione!Area_stampa</vt:lpstr>
      <vt:lpstr>'Schema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RAVINALE</dc:creator>
  <cp:lastModifiedBy>Ragioneria</cp:lastModifiedBy>
  <cp:lastPrinted>2020-05-05T21:04:23Z</cp:lastPrinted>
  <dcterms:created xsi:type="dcterms:W3CDTF">2006-09-16T00:00:00Z</dcterms:created>
  <dcterms:modified xsi:type="dcterms:W3CDTF">2020-05-05T21:04:45Z</dcterms:modified>
</cp:coreProperties>
</file>